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ожение 5" sheetId="1" r:id="rId1"/>
  </sheets>
  <definedNames>
    <definedName name="_xlnm.Print_Area" localSheetId="0">'Приложение 5'!$A$1:$T$210</definedName>
  </definedNames>
  <calcPr fullCalcOnLoad="1"/>
</workbook>
</file>

<file path=xl/sharedStrings.xml><?xml version="1.0" encoding="utf-8"?>
<sst xmlns="http://schemas.openxmlformats.org/spreadsheetml/2006/main" count="432" uniqueCount="160">
  <si>
    <t>Дорожное хозяйство (дорожные фонды)</t>
  </si>
  <si>
    <t>к проекту решения</t>
  </si>
  <si>
    <t>СОЦИАЛЬНАЯ ПОЛИТИКА</t>
  </si>
  <si>
    <t>Пенсионное обеспечение</t>
  </si>
  <si>
    <t>Иные выплаты персоналу государственных (муниципальных) органов, за исключением фонда оплаты труда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</si>
  <si>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</si>
  <si>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</si>
  <si>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</si>
  <si>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</si>
  <si>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</si>
  <si>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</si>
  <si>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</si>
  <si>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</si>
  <si>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</si>
  <si>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</si>
  <si>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</si>
  <si>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</si>
  <si>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КУЛЬТУРА, КИНЕМАТОГРАФИЯ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</si>
  <si>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</si>
  <si>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</si>
  <si>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Функционирование исполнительных органов местного самоуправления в рамках ВЦП "Обеспечение осуществления полномочий администрации сельского поселения Аган на 2014-2017 годы"</t>
  </si>
  <si>
    <t>Субсидии юридическим лицам (кроме некоммерческих организаций), индивидуальным предпринимателям, физическим лицам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</si>
  <si>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</si>
  <si>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</si>
  <si>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</si>
  <si>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</si>
  <si>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</si>
  <si>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</si>
  <si>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</si>
  <si>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</si>
  <si>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</si>
  <si>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</si>
  <si>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</si>
  <si>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</si>
  <si>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</si>
  <si>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</si>
  <si>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</si>
  <si>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</si>
  <si>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</si>
  <si>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</si>
  <si>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</si>
  <si>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</si>
  <si>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</si>
  <si>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Аган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</si>
  <si>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</si>
  <si>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</si>
  <si>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</si>
  <si>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</si>
  <si>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</si>
  <si>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</si>
  <si>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</si>
  <si>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</si>
  <si>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/>
  </si>
  <si>
    <t>Фонд оплаты труда и страховых взносов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</si>
  <si>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</si>
  <si>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</si>
  <si>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выплаты персоналу, за исключением фонда оплаты труда</t>
  </si>
  <si>
    <t>сельского поселения Аган</t>
  </si>
  <si>
    <t>Другие вопросы в области национальной безопасности и правоохранительной деятельности</t>
  </si>
  <si>
    <t>Органы юстиции</t>
  </si>
  <si>
    <t>00.0.00.00000</t>
  </si>
  <si>
    <t>50.0.00.00000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</si>
  <si>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</si>
  <si>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</si>
  <si>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50.0.00.02040</t>
  </si>
  <si>
    <t>01</t>
  </si>
  <si>
    <t>03</t>
  </si>
  <si>
    <t>54.0.00.00000</t>
  </si>
  <si>
    <t>54.0.00.00590</t>
  </si>
  <si>
    <t xml:space="preserve">Фонд оплаты труда казенных учреждений </t>
  </si>
  <si>
    <t>50.0.00.51180</t>
  </si>
  <si>
    <t>50.0.00.D9300</t>
  </si>
  <si>
    <t>40.0.00.00000</t>
  </si>
  <si>
    <t>55.0.00.00000</t>
  </si>
  <si>
    <t>44.0.00.00000</t>
  </si>
  <si>
    <t>42.0.00.00000</t>
  </si>
  <si>
    <t>60.0.00.00000</t>
  </si>
  <si>
    <t>60.0.00.00590</t>
  </si>
  <si>
    <t>61.0.00.00000</t>
  </si>
  <si>
    <t>61.0.00.00590</t>
  </si>
  <si>
    <t>Закупка товаров, работ и услуг для обеспечения государственных (муниципальных) нужд</t>
  </si>
  <si>
    <t>50.0.00.89240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</si>
  <si>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осуществления полномочийадминистрации сельского поселения Аган на 2014-2017"</t>
  </si>
  <si>
    <t>52.0.00.00000</t>
  </si>
  <si>
    <t>52.0.00.20610</t>
  </si>
  <si>
    <t>Взносы по обязательному социальному страхованию на выплаты  по оплате труда работников  и иные выплаты работникам казенных учреждений</t>
  </si>
  <si>
    <t>55.0.00.00590</t>
  </si>
  <si>
    <t>40.0.01.99990</t>
  </si>
  <si>
    <t>40.0.02.99990</t>
  </si>
  <si>
    <t>43.0.00.00000</t>
  </si>
  <si>
    <t>Расходы на выплаты персоналу в целях обеспечения выполнения функций государственными (муниципальными) органами</t>
  </si>
  <si>
    <t>57.0.00.00000</t>
  </si>
  <si>
    <t>57.0.00.89020</t>
  </si>
  <si>
    <t>42.0.01.82300</t>
  </si>
  <si>
    <t>42.0.01.S2300</t>
  </si>
  <si>
    <t>44.0.02.99990</t>
  </si>
  <si>
    <t>43.2.01.99990</t>
  </si>
  <si>
    <t>43.1.01.99990</t>
  </si>
  <si>
    <t>2019 год</t>
  </si>
  <si>
    <t>50.0.00.02030</t>
  </si>
  <si>
    <t>00.0.0.00000</t>
  </si>
  <si>
    <t>60.0.00.82440</t>
  </si>
  <si>
    <t>Проектирование , строительство, капитальный ремонт, реконструкция  объектов капитального строительства в рамках  муниципальной программы "Защита населения и территорий от чрезвычайных ситуаций, обеспечение пожарной безопасности в Нижневартовском районе на 2014-2018 годы"</t>
  </si>
  <si>
    <t>Реализация мероприятий в рамках подпрограммы "Градостроительная деятельность" муниципальной  программы "Обеспечение  доступным и комфортным жильем жителей   Нижневартовского района  в  2014-2020 годы"</t>
  </si>
  <si>
    <t>55.1.00.89120</t>
  </si>
  <si>
    <t>Ведомственная целевая программа "Обеспечение осуществления полномочий администрации сельского поселения Аган на 2017-2019 годы"</t>
  </si>
  <si>
    <t>Функционирование высшего должностного лица органа местного самоуправления  в рамках ВЦП "Обеспечение осуществления полномочий администрации сельского поселения Аган на 2017-2019 годы"</t>
  </si>
  <si>
    <t xml:space="preserve">Функционирование законодательных органов местного самоуправления в рамках ВЦП  "Обеспечение осуществления полномочий администрации сельского поселения Аган на 2017-2019 годы" </t>
  </si>
  <si>
    <t>Ведомственная целевая программа "Организация бюджетного процесса в сельском поселении Аган на 2017-2019 годы"</t>
  </si>
  <si>
    <t>Ведомственная целевая программа "Обеспечение деятельности органов местного самоуправления сельского поселения Аган на 2017-2019 годы"</t>
  </si>
  <si>
    <t xml:space="preserve">МКУ "УОДОМС с.п. Аган" Расходы на обеспечение деятельности учреждения в рамках ведомственной целевой программы "Обеспечение деятельности органов местного самоуправления сельского поселения Аган на 2017-2019 годы" </t>
  </si>
  <si>
    <t>Субвенции на осуществление полномочий государственной регистрации актов гражданского состояния в рамках ВЦП «Обеспечение осуществления полномочий администрации сельского поселения Аган на 2017-2019 годы»</t>
  </si>
  <si>
    <t>муниципальная программа "Управление муниципальным имуществом на территории сельского поселения Аган на 2017−2019 годы"</t>
  </si>
  <si>
    <t>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2017-2019 годы"</t>
  </si>
  <si>
    <t>муниципальная программа "Профилактика правонарушений в сфере общественного порядка в сельском поселении Аган на 2017–2019 годы"</t>
  </si>
  <si>
    <t>муниципальная программа "Развитие транспортной системы на территории сельского поселения Аган на 2017-2019 годы"</t>
  </si>
  <si>
    <t>Реализация мероприятий программы в рамках МП "Развитие транспортной системы на территории сельского поселения Аган на 2017-2019 годы"</t>
  </si>
  <si>
    <t>муниципальная программа "Развитие жилищно-коммунального хозяйства на территории сельского поселения Аган на 2017-2019 годы"</t>
  </si>
  <si>
    <t>Ведомственная целевая программа "Создание условий для эффективного управления муниципальными финансами и повышения устойчивости бюджета сельского поселения Аган на 2017-2019 годы"</t>
  </si>
  <si>
    <t>Ведомственная целевая программа "Развитие культуры в сельском поселении Аган на 2017–2019 годы"</t>
  </si>
  <si>
    <t>Ведомственная целевая программа "Развитие физической культуры и спорта в сельском поселении Аган на 2017–2019 годы"</t>
  </si>
  <si>
    <t>Расходы на обеспечение деятельности учреждения в рамках ВЦП "Развитие физической культуры и спорта в сельском поселении Аган на 2017–2019 годы"</t>
  </si>
  <si>
    <t>57.1.01.89090</t>
  </si>
  <si>
    <t>60.0.00.S2440</t>
  </si>
  <si>
    <t>52.0.00.99990</t>
  </si>
  <si>
    <t xml:space="preserve">Осуществление  расходов по передаваемым полномочиям в бюджет Нижневартовского района </t>
  </si>
  <si>
    <t>Условно утвержденные расходы</t>
  </si>
  <si>
    <t>Резервный  фонд</t>
  </si>
  <si>
    <t xml:space="preserve">Формирование Резервного фонда администрации сельского поселения </t>
  </si>
  <si>
    <t>Формирование  условно утвержденных расходов</t>
  </si>
  <si>
    <t>Сохранение кадрового потенциала</t>
  </si>
  <si>
    <t xml:space="preserve">Укрепление материально-технической базы </t>
  </si>
  <si>
    <t>Обеспечение транспортными, коммунальными услугами, услугами связи и прочими услугами</t>
  </si>
  <si>
    <t>Оплата труда военно-учетного работника</t>
  </si>
  <si>
    <t>Обеспечение исполнения администрацией  сельского поселения Аган полномочий по первичному  воинскому учету на территориях, где отсутствуют военные комиссариаты</t>
  </si>
  <si>
    <t>Обеспечение  исполнения администрацией сельского поселения Аган полномочий государственной регистрации актов гражданского  состояния</t>
  </si>
  <si>
    <t>Улучшение материально-технической базы для осуществления  полномочий по составлению актов гражданского состояния</t>
  </si>
  <si>
    <t>Обеспечение мероприятий в области гражданской обороны, защиты населения от чрезвычайных ситуаций природного и  техногенного характера</t>
  </si>
  <si>
    <t>Приобретение пожарного технического инвентаря и оборудования</t>
  </si>
  <si>
    <t>Создание условий для устойчивого  развития сферы культуры в сельском поселении Аган</t>
  </si>
  <si>
    <t>Обеспечение  транспортными, коммунальными услугами, услугами связи и прочими услугами</t>
  </si>
  <si>
    <t>Осуществление  расходов  в области пенсионного обеспечения</t>
  </si>
  <si>
    <t>Обеспечение реализации делегированных полномочий  администрацией сельского поселения в соответствии с соглашениями</t>
  </si>
  <si>
    <t>Обеспечение транспортными, коммунальными услугами, услугами связи и прочими услугами администрации  сельского поселения Аган</t>
  </si>
  <si>
    <t>Реализация мероприятий подпрограммы "Благоустройство территории, имущества" в рамках мероприятий  муниципальной программы "Развитие жилищно-коммунального хозяйства на территории сельского поселения Аган на 2017-2019 годы"</t>
  </si>
  <si>
    <t>Реализация мероприятий подпрограммы "Создание условий для обеспечения качественными коммунальными услугами"  в рамках муниципальной программы "Развитие жилищно-коммунального хозяйства на территории сельского поселения Аган на 2017-2019 годы"</t>
  </si>
  <si>
    <t>Обеспечение правомерного функционирования, использования и содержания муниципального имущества в рамках муниципальной программы "Управление муниципальным имуществом на территории сельского поселения Аган на 2017−2019 годы"</t>
  </si>
  <si>
    <t xml:space="preserve">Компенсация ущерба от чрезвычайных ситуаций природного и техногенного характера в отношении муниципального имущества </t>
  </si>
  <si>
    <t>Реализация мероприятий ( стимулирование граждан  членов народных дружин за участие в мероприятиях по профилактике правонарушений и охране общественного порядка  в рамках муниципальной программы "Профилактика правонарушений в сфере  общественного порядка в сельском поселении Аган на 2017-2019 годы"</t>
  </si>
  <si>
    <t>Софинансирование в рамках основного мероприятия  муниципальной программы "Профилактика правонарушений в сфере  общественного порядка в сельском поселении Аган на 2017-2019 годы"</t>
  </si>
  <si>
    <t>Приложение 5</t>
  </si>
  <si>
    <t xml:space="preserve">Совета депутатов </t>
  </si>
  <si>
    <t>Распределение бюджетных ассигнований по разделам, подразделам, целевым статьям (муниципальным программам, ведомственным целевым программам  и непрограммным направлениям деятельности), группам (группам и подгруппам) видов расходов бюджета сельского поселения Аган на 2017 год и плановый период 2018 - 2019 годов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</si>
  <si>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"Обеспечение доступным и комфортным жильем жителей Нижневартовского района в 2014-2020 гг."</t>
  </si>
  <si>
    <t>Внепрограммное направление деятельности поселения</t>
  </si>
  <si>
    <t>05</t>
  </si>
  <si>
    <t>000</t>
  </si>
  <si>
    <t>70.0.00.89090</t>
  </si>
  <si>
    <t>540</t>
  </si>
  <si>
    <t xml:space="preserve">от       №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</si>
</sst>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_-* #,##0.000_р_._-;\-* #,##0.000_р_._-;_-* &quot;-&quot;??_р_._-;_-@_-"/>
  </numFmts>
  <fonts count="62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40" fontId="3" fillId="33" borderId="0" xfId="53" applyNumberFormat="1" applyFont="1" applyFill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3" fillId="33" borderId="10" xfId="53" applyNumberFormat="1" applyFont="1" applyFill="1" applyBorder="1" applyAlignment="1" applyProtection="1">
      <alignment horizontal="center"/>
      <protection hidden="1"/>
    </xf>
    <xf numFmtId="181" fontId="13" fillId="11" borderId="10" xfId="53" applyNumberFormat="1" applyFont="1" applyFill="1" applyBorder="1" applyAlignment="1" applyProtection="1">
      <alignment horizontal="center"/>
      <protection hidden="1"/>
    </xf>
    <xf numFmtId="181" fontId="13" fillId="34" borderId="10" xfId="53" applyNumberFormat="1" applyFont="1" applyFill="1" applyBorder="1" applyAlignment="1" applyProtection="1">
      <alignment horizontal="center"/>
      <protection hidden="1"/>
    </xf>
    <xf numFmtId="181" fontId="13" fillId="35" borderId="10" xfId="53" applyNumberFormat="1" applyFont="1" applyFill="1" applyBorder="1" applyAlignment="1" applyProtection="1">
      <alignment horizontal="center"/>
      <protection hidden="1"/>
    </xf>
    <xf numFmtId="181" fontId="14" fillId="35" borderId="10" xfId="53" applyNumberFormat="1" applyFont="1" applyFill="1" applyBorder="1" applyAlignment="1" applyProtection="1">
      <alignment horizontal="center"/>
      <protection hidden="1"/>
    </xf>
    <xf numFmtId="181" fontId="14" fillId="11" borderId="10" xfId="53" applyNumberFormat="1" applyFont="1" applyFill="1" applyBorder="1" applyAlignment="1" applyProtection="1">
      <alignment horizontal="center"/>
      <protection hidden="1"/>
    </xf>
    <xf numFmtId="181" fontId="14" fillId="34" borderId="10" xfId="53" applyNumberFormat="1" applyFont="1" applyFill="1" applyBorder="1" applyAlignment="1" applyProtection="1">
      <alignment horizontal="center"/>
      <protection hidden="1"/>
    </xf>
    <xf numFmtId="181" fontId="16" fillId="35" borderId="10" xfId="53" applyNumberFormat="1" applyFont="1" applyFill="1" applyBorder="1" applyAlignment="1" applyProtection="1">
      <alignment horizontal="center"/>
      <protection hidden="1"/>
    </xf>
    <xf numFmtId="183" fontId="5" fillId="11" borderId="10" xfId="53" applyNumberFormat="1" applyFont="1" applyFill="1" applyBorder="1" applyAlignment="1" applyProtection="1">
      <alignment horizontal="center"/>
      <protection hidden="1"/>
    </xf>
    <xf numFmtId="182" fontId="5" fillId="11" borderId="10" xfId="53" applyNumberFormat="1" applyFont="1" applyFill="1" applyBorder="1" applyAlignment="1" applyProtection="1">
      <alignment horizontal="center"/>
      <protection hidden="1"/>
    </xf>
    <xf numFmtId="181" fontId="5" fillId="11" borderId="10" xfId="53" applyNumberFormat="1" applyFont="1" applyFill="1" applyBorder="1" applyAlignment="1" applyProtection="1">
      <alignment horizontal="center"/>
      <protection hidden="1"/>
    </xf>
    <xf numFmtId="196" fontId="5" fillId="11" borderId="10" xfId="53" applyNumberFormat="1" applyFont="1" applyFill="1" applyBorder="1" applyAlignment="1" applyProtection="1">
      <alignment horizontal="center"/>
      <protection hidden="1"/>
    </xf>
    <xf numFmtId="183" fontId="5" fillId="34" borderId="10" xfId="53" applyNumberFormat="1" applyFont="1" applyFill="1" applyBorder="1" applyAlignment="1" applyProtection="1">
      <alignment horizontal="center"/>
      <protection hidden="1"/>
    </xf>
    <xf numFmtId="182" fontId="5" fillId="34" borderId="10" xfId="53" applyNumberFormat="1" applyFont="1" applyFill="1" applyBorder="1" applyAlignment="1" applyProtection="1">
      <alignment horizontal="center"/>
      <protection hidden="1"/>
    </xf>
    <xf numFmtId="181" fontId="5" fillId="34" borderId="10" xfId="53" applyNumberFormat="1" applyFont="1" applyFill="1" applyBorder="1" applyAlignment="1" applyProtection="1">
      <alignment horizontal="center"/>
      <protection hidden="1"/>
    </xf>
    <xf numFmtId="196" fontId="5" fillId="34" borderId="10" xfId="53" applyNumberFormat="1" applyFont="1" applyFill="1" applyBorder="1" applyAlignment="1" applyProtection="1">
      <alignment horizontal="center"/>
      <protection hidden="1"/>
    </xf>
    <xf numFmtId="183" fontId="5" fillId="35" borderId="10" xfId="53" applyNumberFormat="1" applyFont="1" applyFill="1" applyBorder="1" applyAlignment="1" applyProtection="1">
      <alignment horizontal="center"/>
      <protection hidden="1"/>
    </xf>
    <xf numFmtId="182" fontId="5" fillId="35" borderId="10" xfId="53" applyNumberFormat="1" applyFont="1" applyFill="1" applyBorder="1" applyAlignment="1" applyProtection="1">
      <alignment horizontal="center"/>
      <protection hidden="1"/>
    </xf>
    <xf numFmtId="181" fontId="5" fillId="35" borderId="10" xfId="53" applyNumberFormat="1" applyFont="1" applyFill="1" applyBorder="1" applyAlignment="1" applyProtection="1">
      <alignment horizontal="center"/>
      <protection hidden="1"/>
    </xf>
    <xf numFmtId="196" fontId="56" fillId="35" borderId="10" xfId="53" applyNumberFormat="1" applyFont="1" applyFill="1" applyBorder="1" applyAlignment="1" applyProtection="1">
      <alignment horizontal="center"/>
      <protection hidden="1"/>
    </xf>
    <xf numFmtId="183" fontId="6" fillId="35" borderId="10" xfId="53" applyNumberFormat="1" applyFont="1" applyFill="1" applyBorder="1" applyAlignment="1" applyProtection="1">
      <alignment horizontal="center"/>
      <protection hidden="1"/>
    </xf>
    <xf numFmtId="182" fontId="6" fillId="35" borderId="10" xfId="53" applyNumberFormat="1" applyFont="1" applyFill="1" applyBorder="1" applyAlignment="1" applyProtection="1">
      <alignment horizontal="center"/>
      <protection hidden="1"/>
    </xf>
    <xf numFmtId="181" fontId="6" fillId="35" borderId="10" xfId="53" applyNumberFormat="1" applyFont="1" applyFill="1" applyBorder="1" applyAlignment="1" applyProtection="1">
      <alignment horizontal="center"/>
      <protection hidden="1"/>
    </xf>
    <xf numFmtId="196" fontId="57" fillId="35" borderId="10" xfId="53" applyNumberFormat="1" applyFont="1" applyFill="1" applyBorder="1" applyAlignment="1" applyProtection="1">
      <alignment horizontal="center"/>
      <protection hidden="1"/>
    </xf>
    <xf numFmtId="49" fontId="5" fillId="34" borderId="10" xfId="0" applyNumberFormat="1" applyFont="1" applyFill="1" applyBorder="1" applyAlignment="1">
      <alignment horizontal="center" wrapText="1"/>
    </xf>
    <xf numFmtId="49" fontId="6" fillId="35" borderId="10" xfId="53" applyNumberFormat="1" applyFont="1" applyFill="1" applyBorder="1" applyAlignment="1" applyProtection="1">
      <alignment horizontal="center"/>
      <protection hidden="1"/>
    </xf>
    <xf numFmtId="183" fontId="5" fillId="34" borderId="10" xfId="53" applyNumberFormat="1" applyFont="1" applyFill="1" applyBorder="1" applyAlignment="1" applyProtection="1">
      <alignment horizontal="center" wrapText="1"/>
      <protection hidden="1"/>
    </xf>
    <xf numFmtId="181" fontId="5" fillId="34" borderId="10" xfId="53" applyNumberFormat="1" applyFont="1" applyFill="1" applyBorder="1" applyAlignment="1" applyProtection="1">
      <alignment horizontal="center" wrapText="1"/>
      <protection hidden="1"/>
    </xf>
    <xf numFmtId="196" fontId="5" fillId="34" borderId="10" xfId="53" applyNumberFormat="1" applyFont="1" applyFill="1" applyBorder="1" applyAlignment="1" applyProtection="1">
      <alignment horizontal="center" wrapText="1"/>
      <protection hidden="1"/>
    </xf>
    <xf numFmtId="183" fontId="5" fillId="35" borderId="10" xfId="53" applyNumberFormat="1" applyFont="1" applyFill="1" applyBorder="1" applyAlignment="1" applyProtection="1">
      <alignment horizontal="center" wrapText="1"/>
      <protection hidden="1"/>
    </xf>
    <xf numFmtId="181" fontId="56" fillId="35" borderId="10" xfId="53" applyNumberFormat="1" applyFont="1" applyFill="1" applyBorder="1" applyAlignment="1" applyProtection="1">
      <alignment horizontal="center" wrapText="1"/>
      <protection hidden="1"/>
    </xf>
    <xf numFmtId="196" fontId="56" fillId="35" borderId="10" xfId="53" applyNumberFormat="1" applyFont="1" applyFill="1" applyBorder="1" applyAlignment="1" applyProtection="1">
      <alignment horizontal="center" wrapText="1"/>
      <protection hidden="1"/>
    </xf>
    <xf numFmtId="183" fontId="6" fillId="35" borderId="10" xfId="53" applyNumberFormat="1" applyFont="1" applyFill="1" applyBorder="1" applyAlignment="1" applyProtection="1">
      <alignment horizontal="center" wrapText="1"/>
      <protection hidden="1"/>
    </xf>
    <xf numFmtId="182" fontId="6" fillId="35" borderId="10" xfId="53" applyNumberFormat="1" applyFont="1" applyFill="1" applyBorder="1" applyAlignment="1" applyProtection="1">
      <alignment horizontal="center" wrapText="1"/>
      <protection hidden="1"/>
    </xf>
    <xf numFmtId="181" fontId="57" fillId="35" borderId="10" xfId="53" applyNumberFormat="1" applyFont="1" applyFill="1" applyBorder="1" applyAlignment="1" applyProtection="1">
      <alignment horizontal="center" wrapText="1"/>
      <protection hidden="1"/>
    </xf>
    <xf numFmtId="196" fontId="57" fillId="35" borderId="10" xfId="53" applyNumberFormat="1" applyFont="1" applyFill="1" applyBorder="1" applyAlignment="1" applyProtection="1">
      <alignment horizontal="center" wrapText="1"/>
      <protection hidden="1"/>
    </xf>
    <xf numFmtId="196" fontId="6" fillId="35" borderId="10" xfId="53" applyNumberFormat="1" applyFont="1" applyFill="1" applyBorder="1" applyAlignment="1" applyProtection="1">
      <alignment horizontal="center"/>
      <protection hidden="1"/>
    </xf>
    <xf numFmtId="196" fontId="5" fillId="35" borderId="10" xfId="53" applyNumberFormat="1" applyFont="1" applyFill="1" applyBorder="1" applyAlignment="1" applyProtection="1">
      <alignment horizontal="center"/>
      <protection hidden="1"/>
    </xf>
    <xf numFmtId="196" fontId="56" fillId="34" borderId="10" xfId="53" applyNumberFormat="1" applyFont="1" applyFill="1" applyBorder="1" applyAlignment="1" applyProtection="1">
      <alignment horizontal="center"/>
      <protection hidden="1"/>
    </xf>
    <xf numFmtId="182" fontId="57" fillId="35" borderId="10" xfId="53" applyNumberFormat="1" applyFont="1" applyFill="1" applyBorder="1" applyAlignment="1" applyProtection="1">
      <alignment horizontal="center"/>
      <protection hidden="1"/>
    </xf>
    <xf numFmtId="196" fontId="56" fillId="11" borderId="10" xfId="53" applyNumberFormat="1" applyFont="1" applyFill="1" applyBorder="1" applyAlignment="1" applyProtection="1">
      <alignment horizontal="center"/>
      <protection hidden="1"/>
    </xf>
    <xf numFmtId="183" fontId="18" fillId="35" borderId="10" xfId="53" applyNumberFormat="1" applyFont="1" applyFill="1" applyBorder="1" applyAlignment="1" applyProtection="1">
      <alignment horizontal="center"/>
      <protection hidden="1"/>
    </xf>
    <xf numFmtId="181" fontId="13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14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15" fillId="35" borderId="10" xfId="0" applyFont="1" applyFill="1" applyBorder="1" applyAlignment="1">
      <alignment horizontal="left" vertical="center" wrapText="1"/>
    </xf>
    <xf numFmtId="181" fontId="16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58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59" fillId="35" borderId="10" xfId="0" applyFont="1" applyFill="1" applyBorder="1" applyAlignment="1">
      <alignment horizontal="left" vertical="center"/>
    </xf>
    <xf numFmtId="0" fontId="13" fillId="33" borderId="11" xfId="53" applyNumberFormat="1" applyFont="1" applyFill="1" applyBorder="1" applyAlignment="1" applyProtection="1">
      <alignment horizontal="center"/>
      <protection hidden="1"/>
    </xf>
    <xf numFmtId="0" fontId="13" fillId="33" borderId="11" xfId="53" applyNumberFormat="1" applyFont="1" applyFill="1" applyBorder="1" applyAlignment="1" applyProtection="1">
      <alignment horizontal="center" wrapText="1"/>
      <protection hidden="1"/>
    </xf>
    <xf numFmtId="181" fontId="13" fillId="36" borderId="12" xfId="53" applyNumberFormat="1" applyFont="1" applyFill="1" applyBorder="1" applyAlignment="1" applyProtection="1">
      <alignment horizontal="center"/>
      <protection hidden="1"/>
    </xf>
    <xf numFmtId="183" fontId="5" fillId="36" borderId="12" xfId="53" applyNumberFormat="1" applyFont="1" applyFill="1" applyBorder="1" applyAlignment="1" applyProtection="1">
      <alignment horizontal="center"/>
      <protection hidden="1"/>
    </xf>
    <xf numFmtId="182" fontId="5" fillId="36" borderId="12" xfId="53" applyNumberFormat="1" applyFont="1" applyFill="1" applyBorder="1" applyAlignment="1" applyProtection="1">
      <alignment horizontal="center"/>
      <protection hidden="1"/>
    </xf>
    <xf numFmtId="181" fontId="5" fillId="36" borderId="12" xfId="53" applyNumberFormat="1" applyFont="1" applyFill="1" applyBorder="1" applyAlignment="1" applyProtection="1">
      <alignment horizontal="center"/>
      <protection hidden="1"/>
    </xf>
    <xf numFmtId="196" fontId="5" fillId="36" borderId="12" xfId="53" applyNumberFormat="1" applyFont="1" applyFill="1" applyBorder="1" applyAlignment="1" applyProtection="1">
      <alignment horizontal="center"/>
      <protection hidden="1"/>
    </xf>
    <xf numFmtId="0" fontId="17" fillId="33" borderId="13" xfId="53" applyNumberFormat="1" applyFont="1" applyFill="1" applyBorder="1" applyAlignment="1" applyProtection="1">
      <alignment horizontal="center" wrapText="1"/>
      <protection hidden="1"/>
    </xf>
    <xf numFmtId="0" fontId="17" fillId="33" borderId="13" xfId="53" applyNumberFormat="1" applyFont="1" applyFill="1" applyBorder="1" applyAlignment="1" applyProtection="1">
      <alignment horizontal="center"/>
      <protection hidden="1"/>
    </xf>
    <xf numFmtId="0" fontId="17" fillId="33" borderId="14" xfId="53" applyNumberFormat="1" applyFont="1" applyFill="1" applyBorder="1" applyAlignment="1" applyProtection="1">
      <alignment horizontal="center"/>
      <protection hidden="1"/>
    </xf>
    <xf numFmtId="0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5" xfId="53" applyNumberFormat="1" applyFont="1" applyFill="1" applyBorder="1" applyAlignment="1" applyProtection="1">
      <alignment horizontal="center" vertical="center" wrapText="1"/>
      <protection hidden="1"/>
    </xf>
    <xf numFmtId="181" fontId="13" fillId="34" borderId="10" xfId="53" applyNumberFormat="1" applyFont="1" applyFill="1" applyBorder="1" applyAlignment="1" applyProtection="1">
      <alignment horizontal="left" vertical="center" wrapText="1"/>
      <protection hidden="1"/>
    </xf>
    <xf numFmtId="181" fontId="14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14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35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35" borderId="10" xfId="53" applyNumberFormat="1" applyFont="1" applyFill="1" applyBorder="1" applyAlignment="1" applyProtection="1">
      <alignment horizontal="center"/>
      <protection hidden="1"/>
    </xf>
    <xf numFmtId="182" fontId="56" fillId="35" borderId="10" xfId="53" applyNumberFormat="1" applyFont="1" applyFill="1" applyBorder="1" applyAlignment="1" applyProtection="1">
      <alignment horizontal="center"/>
      <protection hidden="1"/>
    </xf>
    <xf numFmtId="181" fontId="14" fillId="37" borderId="10" xfId="53" applyNumberFormat="1" applyFont="1" applyFill="1" applyBorder="1" applyAlignment="1" applyProtection="1">
      <alignment horizontal="center"/>
      <protection hidden="1"/>
    </xf>
    <xf numFmtId="183" fontId="6" fillId="37" borderId="10" xfId="53" applyNumberFormat="1" applyFont="1" applyFill="1" applyBorder="1" applyAlignment="1" applyProtection="1">
      <alignment horizontal="center"/>
      <protection hidden="1"/>
    </xf>
    <xf numFmtId="182" fontId="6" fillId="37" borderId="10" xfId="53" applyNumberFormat="1" applyFont="1" applyFill="1" applyBorder="1" applyAlignment="1" applyProtection="1">
      <alignment horizontal="center"/>
      <protection hidden="1"/>
    </xf>
    <xf numFmtId="181" fontId="6" fillId="37" borderId="10" xfId="53" applyNumberFormat="1" applyFont="1" applyFill="1" applyBorder="1" applyAlignment="1" applyProtection="1">
      <alignment horizontal="center"/>
      <protection hidden="1"/>
    </xf>
    <xf numFmtId="196" fontId="57" fillId="37" borderId="10" xfId="53" applyNumberFormat="1" applyFont="1" applyFill="1" applyBorder="1" applyAlignment="1" applyProtection="1">
      <alignment horizontal="center"/>
      <protection hidden="1"/>
    </xf>
    <xf numFmtId="0" fontId="59" fillId="33" borderId="10" xfId="0" applyFont="1" applyFill="1" applyBorder="1" applyAlignment="1">
      <alignment wrapText="1"/>
    </xf>
    <xf numFmtId="0" fontId="13" fillId="33" borderId="10" xfId="53" applyNumberFormat="1" applyFont="1" applyFill="1" applyBorder="1" applyAlignment="1" applyProtection="1">
      <alignment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14" fillId="33" borderId="16" xfId="53" applyNumberFormat="1" applyFont="1" applyFill="1" applyBorder="1" applyAlignment="1" applyProtection="1">
      <alignment wrapText="1"/>
      <protection hidden="1"/>
    </xf>
    <xf numFmtId="0" fontId="59" fillId="0" borderId="17" xfId="0" applyFont="1" applyBorder="1" applyAlignment="1">
      <alignment wrapText="1"/>
    </xf>
    <xf numFmtId="0" fontId="59" fillId="0" borderId="18" xfId="0" applyFont="1" applyBorder="1" applyAlignment="1">
      <alignment wrapText="1"/>
    </xf>
    <xf numFmtId="0" fontId="58" fillId="33" borderId="17" xfId="0" applyFont="1" applyFill="1" applyBorder="1" applyAlignment="1">
      <alignment wrapText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181" fontId="13" fillId="35" borderId="16" xfId="53" applyNumberFormat="1" applyFont="1" applyFill="1" applyBorder="1" applyAlignment="1" applyProtection="1">
      <alignment horizontal="left" vertical="center" wrapText="1"/>
      <protection hidden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181" fontId="14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34" borderId="10" xfId="53" applyNumberFormat="1" applyFont="1" applyFill="1" applyBorder="1" applyAlignment="1" applyProtection="1">
      <alignment horizontal="left" vertical="center" wrapText="1"/>
      <protection hidden="1"/>
    </xf>
    <xf numFmtId="181" fontId="58" fillId="35" borderId="16" xfId="53" applyNumberFormat="1" applyFont="1" applyFill="1" applyBorder="1" applyAlignment="1" applyProtection="1">
      <alignment horizontal="left" vertical="center" wrapText="1"/>
      <protection hidden="1"/>
    </xf>
    <xf numFmtId="181" fontId="58" fillId="35" borderId="17" xfId="53" applyNumberFormat="1" applyFont="1" applyFill="1" applyBorder="1" applyAlignment="1" applyProtection="1">
      <alignment horizontal="left" vertical="center" wrapText="1"/>
      <protection hidden="1"/>
    </xf>
    <xf numFmtId="181" fontId="58" fillId="35" borderId="18" xfId="53" applyNumberFormat="1" applyFont="1" applyFill="1" applyBorder="1" applyAlignment="1" applyProtection="1">
      <alignment horizontal="left" vertical="center" wrapText="1"/>
      <protection hidden="1"/>
    </xf>
    <xf numFmtId="181" fontId="13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11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35" borderId="19" xfId="53" applyNumberFormat="1" applyFont="1" applyFill="1" applyBorder="1" applyAlignment="1" applyProtection="1">
      <alignment horizontal="left" vertical="center" wrapText="1"/>
      <protection hidden="1"/>
    </xf>
    <xf numFmtId="181" fontId="13" fillId="35" borderId="17" xfId="53" applyNumberFormat="1" applyFont="1" applyFill="1" applyBorder="1" applyAlignment="1" applyProtection="1">
      <alignment horizontal="left" vertical="center" wrapText="1"/>
      <protection hidden="1"/>
    </xf>
    <xf numFmtId="181" fontId="13" fillId="35" borderId="18" xfId="53" applyNumberFormat="1" applyFont="1" applyFill="1" applyBorder="1" applyAlignment="1" applyProtection="1">
      <alignment horizontal="left" vertical="center" wrapText="1"/>
      <protection hidden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horizontal="left" vertical="center" wrapText="1"/>
    </xf>
    <xf numFmtId="0" fontId="59" fillId="35" borderId="17" xfId="0" applyFont="1" applyFill="1" applyBorder="1" applyAlignment="1">
      <alignment horizontal="left" vertical="center" wrapText="1"/>
    </xf>
    <xf numFmtId="0" fontId="59" fillId="35" borderId="18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/>
    </xf>
    <xf numFmtId="181" fontId="14" fillId="35" borderId="16" xfId="53" applyNumberFormat="1" applyFont="1" applyFill="1" applyBorder="1" applyAlignment="1" applyProtection="1">
      <alignment horizontal="left" vertical="center" wrapText="1"/>
      <protection hidden="1"/>
    </xf>
    <xf numFmtId="0" fontId="0" fillId="35" borderId="17" xfId="0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0" fontId="7" fillId="33" borderId="0" xfId="56" applyFont="1" applyFill="1" applyAlignment="1" applyProtection="1">
      <alignment horizontal="center" vertical="center" wrapText="1"/>
      <protection hidden="1"/>
    </xf>
    <xf numFmtId="0" fontId="61" fillId="0" borderId="0" xfId="0" applyFont="1" applyAlignment="1">
      <alignment vertical="center"/>
    </xf>
    <xf numFmtId="0" fontId="7" fillId="33" borderId="20" xfId="56" applyFont="1" applyFill="1" applyBorder="1" applyAlignment="1" applyProtection="1">
      <alignment horizontal="center" vertical="center" wrapText="1"/>
      <protection hidden="1"/>
    </xf>
    <xf numFmtId="0" fontId="61" fillId="0" borderId="20" xfId="0" applyFont="1" applyBorder="1" applyAlignment="1">
      <alignment vertical="center"/>
    </xf>
    <xf numFmtId="0" fontId="1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81" fontId="58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19" fillId="35" borderId="16" xfId="0" applyFont="1" applyFill="1" applyBorder="1" applyAlignment="1">
      <alignment horizontal="left" vertical="center" wrapText="1"/>
    </xf>
    <xf numFmtId="181" fontId="14" fillId="35" borderId="17" xfId="53" applyNumberFormat="1" applyFont="1" applyFill="1" applyBorder="1" applyAlignment="1" applyProtection="1">
      <alignment horizontal="left" vertical="center" wrapText="1"/>
      <protection hidden="1"/>
    </xf>
    <xf numFmtId="181" fontId="14" fillId="35" borderId="18" xfId="53" applyNumberFormat="1" applyFont="1" applyFill="1" applyBorder="1" applyAlignment="1" applyProtection="1">
      <alignment horizontal="left" vertical="center" wrapText="1"/>
      <protection hidden="1"/>
    </xf>
    <xf numFmtId="0" fontId="13" fillId="33" borderId="10" xfId="53" applyNumberFormat="1" applyFont="1" applyFill="1" applyBorder="1" applyAlignment="1" applyProtection="1">
      <alignment horizontal="center" vertical="center"/>
      <protection hidden="1"/>
    </xf>
    <xf numFmtId="0" fontId="17" fillId="33" borderId="21" xfId="53" applyNumberFormat="1" applyFont="1" applyFill="1" applyBorder="1" applyAlignment="1" applyProtection="1">
      <alignment horizontal="center" wrapText="1"/>
      <protection hidden="1"/>
    </xf>
    <xf numFmtId="0" fontId="17" fillId="33" borderId="13" xfId="53" applyNumberFormat="1" applyFont="1" applyFill="1" applyBorder="1" applyAlignment="1" applyProtection="1">
      <alignment horizontal="center" wrapText="1"/>
      <protection hidden="1"/>
    </xf>
    <xf numFmtId="181" fontId="13" fillId="36" borderId="12" xfId="53" applyNumberFormat="1" applyFont="1" applyFill="1" applyBorder="1" applyAlignment="1" applyProtection="1">
      <alignment horizontal="left" vertical="center" wrapText="1"/>
      <protection hidden="1"/>
    </xf>
    <xf numFmtId="0" fontId="13" fillId="33" borderId="10" xfId="53" applyNumberFormat="1" applyFont="1" applyFill="1" applyBorder="1" applyAlignment="1" applyProtection="1">
      <alignment horizontal="center"/>
      <protection hidden="1"/>
    </xf>
    <xf numFmtId="0" fontId="13" fillId="33" borderId="11" xfId="53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81" fontId="14" fillId="37" borderId="10" xfId="53" applyNumberFormat="1" applyFont="1" applyFill="1" applyBorder="1" applyAlignment="1" applyProtection="1">
      <alignment horizontal="left" vertical="center" wrapText="1"/>
      <protection hidden="1"/>
    </xf>
    <xf numFmtId="0" fontId="14" fillId="33" borderId="0" xfId="54" applyFont="1" applyFill="1" applyAlignment="1" applyProtection="1">
      <alignment horizontal="left" vertical="top" indent="10"/>
      <protection hidden="1"/>
    </xf>
    <xf numFmtId="0" fontId="59" fillId="0" borderId="0" xfId="0" applyFont="1" applyAlignment="1">
      <alignment horizontal="left" indent="10"/>
    </xf>
    <xf numFmtId="0" fontId="14" fillId="33" borderId="0" xfId="53" applyFont="1" applyFill="1" applyAlignment="1">
      <alignment horizontal="left" vertical="top" indent="10"/>
      <protection/>
    </xf>
    <xf numFmtId="0" fontId="14" fillId="0" borderId="0" xfId="58" applyFont="1" applyAlignment="1">
      <alignment horizontal="left" indent="10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16"/>
  <sheetViews>
    <sheetView tabSelected="1" view="pageBreakPreview" zoomScale="60" zoomScaleNormal="120" workbookViewId="0" topLeftCell="A187">
      <selection activeCell="A204" sqref="A204:E204"/>
    </sheetView>
  </sheetViews>
  <sheetFormatPr defaultColWidth="9.140625" defaultRowHeight="15"/>
  <cols>
    <col min="1" max="3" width="9.140625" style="6" customWidth="1"/>
    <col min="4" max="4" width="15.00390625" style="6" customWidth="1"/>
    <col min="5" max="5" width="2.00390625" style="6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5.7109375" style="1" customWidth="1"/>
    <col min="11" max="11" width="7.8515625" style="1" customWidth="1"/>
    <col min="12" max="12" width="15.28125" style="1" customWidth="1"/>
    <col min="13" max="13" width="7.8515625" style="1" customWidth="1"/>
    <col min="14" max="14" width="10.7109375" style="1" customWidth="1"/>
    <col min="15" max="15" width="11.421875" style="1" hidden="1" customWidth="1"/>
    <col min="16" max="16" width="10.28125" style="1" hidden="1" customWidth="1"/>
    <col min="17" max="17" width="10.7109375" style="9" hidden="1" customWidth="1"/>
    <col min="18" max="18" width="11.00390625" style="1" hidden="1" customWidth="1"/>
    <col min="19" max="20" width="10.7109375" style="1" customWidth="1"/>
    <col min="21" max="16384" width="9.140625" style="1" customWidth="1"/>
  </cols>
  <sheetData>
    <row r="1" spans="1:20" s="3" customFormat="1" ht="12" customHeight="1">
      <c r="A1" s="6"/>
      <c r="B1" s="6"/>
      <c r="C1" s="6"/>
      <c r="D1" s="6"/>
      <c r="E1" s="6"/>
      <c r="F1" s="1"/>
      <c r="G1" s="1"/>
      <c r="H1" s="1"/>
      <c r="I1" s="1"/>
      <c r="J1" s="1"/>
      <c r="K1" s="1"/>
      <c r="L1" s="2"/>
      <c r="N1" s="141" t="s">
        <v>150</v>
      </c>
      <c r="O1" s="142"/>
      <c r="P1" s="142"/>
      <c r="Q1" s="142"/>
      <c r="R1" s="142"/>
      <c r="S1" s="142"/>
      <c r="T1" s="142"/>
    </row>
    <row r="2" spans="1:20" s="3" customFormat="1" ht="12" customHeight="1">
      <c r="A2" s="6"/>
      <c r="B2" s="6"/>
      <c r="C2" s="6"/>
      <c r="D2" s="6"/>
      <c r="E2" s="6"/>
      <c r="F2" s="1"/>
      <c r="G2" s="1"/>
      <c r="H2" s="1"/>
      <c r="I2" s="1"/>
      <c r="J2" s="1"/>
      <c r="K2" s="1"/>
      <c r="L2" s="2"/>
      <c r="N2" s="143" t="s">
        <v>1</v>
      </c>
      <c r="O2" s="142"/>
      <c r="P2" s="142"/>
      <c r="Q2" s="142"/>
      <c r="R2" s="142"/>
      <c r="S2" s="142"/>
      <c r="T2" s="142"/>
    </row>
    <row r="3" spans="1:20" s="3" customFormat="1" ht="11.25" customHeight="1">
      <c r="A3" s="6"/>
      <c r="B3" s="6"/>
      <c r="C3" s="6"/>
      <c r="D3" s="6"/>
      <c r="E3" s="6"/>
      <c r="F3" s="1"/>
      <c r="G3" s="1"/>
      <c r="H3" s="1"/>
      <c r="I3" s="1"/>
      <c r="J3" s="1"/>
      <c r="K3" s="1"/>
      <c r="L3" s="2"/>
      <c r="N3" s="143" t="s">
        <v>151</v>
      </c>
      <c r="O3" s="142"/>
      <c r="P3" s="142"/>
      <c r="Q3" s="142"/>
      <c r="R3" s="142"/>
      <c r="S3" s="142"/>
      <c r="T3" s="142"/>
    </row>
    <row r="4" spans="1:20" s="3" customFormat="1" ht="9.75" customHeight="1">
      <c r="A4" s="6"/>
      <c r="B4" s="6"/>
      <c r="C4" s="6"/>
      <c r="D4" s="6"/>
      <c r="E4" s="6"/>
      <c r="F4" s="1"/>
      <c r="G4" s="1"/>
      <c r="H4" s="1"/>
      <c r="I4" s="1"/>
      <c r="J4" s="1"/>
      <c r="K4" s="1"/>
      <c r="L4" s="2"/>
      <c r="N4" s="143" t="s">
        <v>57</v>
      </c>
      <c r="O4" s="142"/>
      <c r="P4" s="142"/>
      <c r="Q4" s="142"/>
      <c r="R4" s="142"/>
      <c r="S4" s="142"/>
      <c r="T4" s="142"/>
    </row>
    <row r="5" spans="1:20" s="3" customFormat="1" ht="17.25" customHeight="1">
      <c r="A5" s="6"/>
      <c r="B5" s="6"/>
      <c r="C5" s="6"/>
      <c r="D5" s="6"/>
      <c r="E5" s="6"/>
      <c r="F5" s="1"/>
      <c r="G5" s="1"/>
      <c r="H5" s="1"/>
      <c r="I5" s="1"/>
      <c r="J5" s="1"/>
      <c r="K5" s="2"/>
      <c r="L5" s="1"/>
      <c r="N5" s="144" t="s">
        <v>159</v>
      </c>
      <c r="O5" s="142"/>
      <c r="P5" s="142"/>
      <c r="Q5" s="142"/>
      <c r="R5" s="142"/>
      <c r="S5" s="142"/>
      <c r="T5" s="142"/>
    </row>
    <row r="6" spans="1:20" s="3" customFormat="1" ht="21.75" customHeight="1">
      <c r="A6" s="120" t="s">
        <v>152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  <c r="T6" s="121"/>
    </row>
    <row r="7" spans="1:20" s="3" customFormat="1" ht="64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  <c r="T7" s="123"/>
    </row>
    <row r="8" spans="1:20" ht="15" customHeight="1">
      <c r="A8" s="136" t="s">
        <v>51</v>
      </c>
      <c r="B8" s="136"/>
      <c r="C8" s="136"/>
      <c r="D8" s="136"/>
      <c r="E8" s="136"/>
      <c r="F8" s="136"/>
      <c r="G8" s="136"/>
      <c r="H8" s="12"/>
      <c r="I8" s="12" t="s">
        <v>50</v>
      </c>
      <c r="J8" s="132" t="s">
        <v>50</v>
      </c>
      <c r="K8" s="132"/>
      <c r="L8" s="132"/>
      <c r="M8" s="132"/>
      <c r="N8" s="124" t="s">
        <v>5</v>
      </c>
      <c r="O8" s="124"/>
      <c r="P8" s="124"/>
      <c r="Q8" s="124"/>
      <c r="R8" s="124"/>
      <c r="S8" s="124" t="s">
        <v>23</v>
      </c>
      <c r="T8" s="124" t="s">
        <v>98</v>
      </c>
    </row>
    <row r="9" spans="1:20" ht="39.75" customHeight="1">
      <c r="A9" s="136"/>
      <c r="B9" s="136"/>
      <c r="C9" s="136"/>
      <c r="D9" s="136"/>
      <c r="E9" s="136"/>
      <c r="F9" s="136"/>
      <c r="G9" s="136"/>
      <c r="H9" s="12"/>
      <c r="I9" s="12" t="s">
        <v>49</v>
      </c>
      <c r="J9" s="132" t="s">
        <v>49</v>
      </c>
      <c r="K9" s="132"/>
      <c r="L9" s="132"/>
      <c r="M9" s="132"/>
      <c r="N9" s="124"/>
      <c r="O9" s="124" t="s">
        <v>5</v>
      </c>
      <c r="P9" s="124" t="s">
        <v>22</v>
      </c>
      <c r="Q9" s="124" t="s">
        <v>23</v>
      </c>
      <c r="R9" s="124" t="s">
        <v>22</v>
      </c>
      <c r="S9" s="124"/>
      <c r="T9" s="124"/>
    </row>
    <row r="10" spans="1:20" ht="37.5" customHeight="1" thickBot="1">
      <c r="A10" s="137"/>
      <c r="B10" s="137"/>
      <c r="C10" s="137"/>
      <c r="D10" s="137"/>
      <c r="E10" s="137"/>
      <c r="F10" s="137"/>
      <c r="G10" s="137"/>
      <c r="H10" s="60"/>
      <c r="I10" s="61" t="s">
        <v>48</v>
      </c>
      <c r="J10" s="70" t="s">
        <v>47</v>
      </c>
      <c r="K10" s="70" t="s">
        <v>46</v>
      </c>
      <c r="L10" s="71" t="s">
        <v>45</v>
      </c>
      <c r="M10" s="70" t="s">
        <v>44</v>
      </c>
      <c r="N10" s="125"/>
      <c r="O10" s="125"/>
      <c r="P10" s="125"/>
      <c r="Q10" s="125"/>
      <c r="R10" s="125"/>
      <c r="S10" s="125"/>
      <c r="T10" s="125"/>
    </row>
    <row r="11" spans="1:20" ht="15.75" thickBot="1">
      <c r="A11" s="133">
        <v>1</v>
      </c>
      <c r="B11" s="134"/>
      <c r="C11" s="134"/>
      <c r="D11" s="134"/>
      <c r="E11" s="67"/>
      <c r="F11" s="68"/>
      <c r="G11" s="68"/>
      <c r="H11" s="68"/>
      <c r="I11" s="68">
        <v>2</v>
      </c>
      <c r="J11" s="68">
        <v>2</v>
      </c>
      <c r="K11" s="68">
        <v>3</v>
      </c>
      <c r="L11" s="69">
        <v>4</v>
      </c>
      <c r="M11" s="68">
        <v>5</v>
      </c>
      <c r="N11" s="68">
        <v>6</v>
      </c>
      <c r="O11" s="68"/>
      <c r="P11" s="68">
        <v>12</v>
      </c>
      <c r="Q11" s="68"/>
      <c r="R11" s="68">
        <v>14</v>
      </c>
      <c r="S11" s="68">
        <v>7</v>
      </c>
      <c r="T11" s="68">
        <v>8</v>
      </c>
    </row>
    <row r="12" spans="1:20" ht="25.5" customHeight="1">
      <c r="A12" s="135" t="s">
        <v>43</v>
      </c>
      <c r="B12" s="135"/>
      <c r="C12" s="135"/>
      <c r="D12" s="135"/>
      <c r="E12" s="135"/>
      <c r="F12" s="135"/>
      <c r="G12" s="135"/>
      <c r="H12" s="135"/>
      <c r="I12" s="62">
        <v>653</v>
      </c>
      <c r="J12" s="63">
        <v>0</v>
      </c>
      <c r="K12" s="63">
        <v>0</v>
      </c>
      <c r="L12" s="64" t="s">
        <v>60</v>
      </c>
      <c r="M12" s="65">
        <v>0</v>
      </c>
      <c r="N12" s="66">
        <f>SUM(N13+N73+N82+N121+N152+N186+N192+N209)</f>
        <v>132199.11000000002</v>
      </c>
      <c r="O12" s="66" t="e">
        <f aca="true" t="shared" si="0" ref="O12:T12">SUM(O13+O73+O82+O121+O152+O186+O192)</f>
        <v>#REF!</v>
      </c>
      <c r="P12" s="66" t="e">
        <f t="shared" si="0"/>
        <v>#REF!</v>
      </c>
      <c r="Q12" s="66" t="e">
        <f t="shared" si="0"/>
        <v>#REF!</v>
      </c>
      <c r="R12" s="66" t="e">
        <f t="shared" si="0"/>
        <v>#REF!</v>
      </c>
      <c r="S12" s="66">
        <f t="shared" si="0"/>
        <v>31627.399999999998</v>
      </c>
      <c r="T12" s="66">
        <f t="shared" si="0"/>
        <v>33176</v>
      </c>
    </row>
    <row r="13" spans="1:20" ht="17.25" customHeight="1">
      <c r="A13" s="108" t="s">
        <v>42</v>
      </c>
      <c r="B13" s="108"/>
      <c r="C13" s="108"/>
      <c r="D13" s="108"/>
      <c r="E13" s="108"/>
      <c r="F13" s="108"/>
      <c r="G13" s="108"/>
      <c r="H13" s="108"/>
      <c r="I13" s="13">
        <v>653</v>
      </c>
      <c r="J13" s="20">
        <v>1</v>
      </c>
      <c r="K13" s="20">
        <v>0</v>
      </c>
      <c r="L13" s="21" t="s">
        <v>60</v>
      </c>
      <c r="M13" s="22">
        <v>0</v>
      </c>
      <c r="N13" s="23">
        <f aca="true" t="shared" si="1" ref="N13:T13">SUM(N14+N22+N28+N39+N44)</f>
        <v>15938.099999999999</v>
      </c>
      <c r="O13" s="23" t="e">
        <f t="shared" si="1"/>
        <v>#REF!</v>
      </c>
      <c r="P13" s="23" t="e">
        <f t="shared" si="1"/>
        <v>#REF!</v>
      </c>
      <c r="Q13" s="23" t="e">
        <f t="shared" si="1"/>
        <v>#REF!</v>
      </c>
      <c r="R13" s="23" t="e">
        <f t="shared" si="1"/>
        <v>#REF!</v>
      </c>
      <c r="S13" s="23">
        <f t="shared" si="1"/>
        <v>15206.8</v>
      </c>
      <c r="T13" s="23">
        <f t="shared" si="1"/>
        <v>16209.1</v>
      </c>
    </row>
    <row r="14" spans="1:20" ht="30.75" customHeight="1">
      <c r="A14" s="103" t="s">
        <v>41</v>
      </c>
      <c r="B14" s="103"/>
      <c r="C14" s="103"/>
      <c r="D14" s="103"/>
      <c r="E14" s="103"/>
      <c r="F14" s="103"/>
      <c r="G14" s="103"/>
      <c r="H14" s="103"/>
      <c r="I14" s="14">
        <v>653</v>
      </c>
      <c r="J14" s="24">
        <v>1</v>
      </c>
      <c r="K14" s="24">
        <v>2</v>
      </c>
      <c r="L14" s="25" t="s">
        <v>61</v>
      </c>
      <c r="M14" s="26">
        <v>0</v>
      </c>
      <c r="N14" s="27">
        <f aca="true" t="shared" si="2" ref="N14:T14">N16</f>
        <v>1451.6</v>
      </c>
      <c r="O14" s="27">
        <f t="shared" si="2"/>
        <v>1304.4011</v>
      </c>
      <c r="P14" s="27">
        <f t="shared" si="2"/>
        <v>0</v>
      </c>
      <c r="Q14" s="27">
        <f t="shared" si="2"/>
        <v>1304.4011</v>
      </c>
      <c r="R14" s="27">
        <f t="shared" si="2"/>
        <v>0</v>
      </c>
      <c r="S14" s="27">
        <f t="shared" si="2"/>
        <v>1451.6</v>
      </c>
      <c r="T14" s="27">
        <f t="shared" si="2"/>
        <v>1451.6</v>
      </c>
    </row>
    <row r="15" spans="1:20" ht="36.75" customHeight="1">
      <c r="A15" s="109" t="s">
        <v>105</v>
      </c>
      <c r="B15" s="110"/>
      <c r="C15" s="110"/>
      <c r="D15" s="111"/>
      <c r="E15" s="54"/>
      <c r="F15" s="54"/>
      <c r="G15" s="54"/>
      <c r="H15" s="54"/>
      <c r="I15" s="15">
        <v>653</v>
      </c>
      <c r="J15" s="28">
        <v>1</v>
      </c>
      <c r="K15" s="28">
        <v>2</v>
      </c>
      <c r="L15" s="29" t="s">
        <v>61</v>
      </c>
      <c r="M15" s="30">
        <v>0</v>
      </c>
      <c r="N15" s="31">
        <f aca="true" t="shared" si="3" ref="N15:T15">N16</f>
        <v>1451.6</v>
      </c>
      <c r="O15" s="31">
        <f t="shared" si="3"/>
        <v>1304.4011</v>
      </c>
      <c r="P15" s="31">
        <f t="shared" si="3"/>
        <v>0</v>
      </c>
      <c r="Q15" s="31">
        <f t="shared" si="3"/>
        <v>1304.4011</v>
      </c>
      <c r="R15" s="31">
        <f t="shared" si="3"/>
        <v>0</v>
      </c>
      <c r="S15" s="31">
        <f t="shared" si="3"/>
        <v>1451.6</v>
      </c>
      <c r="T15" s="31">
        <f t="shared" si="3"/>
        <v>1451.6</v>
      </c>
    </row>
    <row r="16" spans="1:20" ht="48.75" customHeight="1">
      <c r="A16" s="102" t="s">
        <v>106</v>
      </c>
      <c r="B16" s="102"/>
      <c r="C16" s="102"/>
      <c r="D16" s="102"/>
      <c r="E16" s="102"/>
      <c r="F16" s="102"/>
      <c r="G16" s="102"/>
      <c r="H16" s="102"/>
      <c r="I16" s="16">
        <v>653</v>
      </c>
      <c r="J16" s="32">
        <v>1</v>
      </c>
      <c r="K16" s="32">
        <v>2</v>
      </c>
      <c r="L16" s="33" t="s">
        <v>99</v>
      </c>
      <c r="M16" s="34">
        <v>0</v>
      </c>
      <c r="N16" s="35">
        <f>N17</f>
        <v>1451.6</v>
      </c>
      <c r="O16" s="35">
        <f aca="true" t="shared" si="4" ref="O16:T16">O17</f>
        <v>1304.4011</v>
      </c>
      <c r="P16" s="35">
        <f t="shared" si="4"/>
        <v>0</v>
      </c>
      <c r="Q16" s="35">
        <f t="shared" si="4"/>
        <v>1304.4011</v>
      </c>
      <c r="R16" s="35">
        <f t="shared" si="4"/>
        <v>0</v>
      </c>
      <c r="S16" s="35">
        <f t="shared" si="4"/>
        <v>1451.6</v>
      </c>
      <c r="T16" s="35">
        <f t="shared" si="4"/>
        <v>1451.6</v>
      </c>
    </row>
    <row r="17" spans="1:20" s="10" customFormat="1" ht="45" customHeight="1">
      <c r="A17" s="102" t="s">
        <v>6</v>
      </c>
      <c r="B17" s="102"/>
      <c r="C17" s="102"/>
      <c r="D17" s="102"/>
      <c r="E17" s="102"/>
      <c r="F17" s="102"/>
      <c r="G17" s="102"/>
      <c r="H17" s="102"/>
      <c r="I17" s="16"/>
      <c r="J17" s="32">
        <v>1</v>
      </c>
      <c r="K17" s="32">
        <v>2</v>
      </c>
      <c r="L17" s="33" t="s">
        <v>99</v>
      </c>
      <c r="M17" s="34">
        <v>100</v>
      </c>
      <c r="N17" s="35">
        <f>N18</f>
        <v>1451.6</v>
      </c>
      <c r="O17" s="35">
        <f aca="true" t="shared" si="5" ref="O17:T17">O18</f>
        <v>1304.4011</v>
      </c>
      <c r="P17" s="35">
        <f t="shared" si="5"/>
        <v>0</v>
      </c>
      <c r="Q17" s="35">
        <f t="shared" si="5"/>
        <v>1304.4011</v>
      </c>
      <c r="R17" s="35">
        <f t="shared" si="5"/>
        <v>0</v>
      </c>
      <c r="S17" s="35">
        <f t="shared" si="5"/>
        <v>1451.6</v>
      </c>
      <c r="T17" s="35">
        <f t="shared" si="5"/>
        <v>1451.6</v>
      </c>
    </row>
    <row r="18" spans="1:20" s="10" customFormat="1" ht="28.5" customHeight="1">
      <c r="A18" s="102" t="s">
        <v>7</v>
      </c>
      <c r="B18" s="102"/>
      <c r="C18" s="102"/>
      <c r="D18" s="102"/>
      <c r="E18" s="102"/>
      <c r="F18" s="102"/>
      <c r="G18" s="102"/>
      <c r="H18" s="102"/>
      <c r="I18" s="16"/>
      <c r="J18" s="32">
        <v>1</v>
      </c>
      <c r="K18" s="32">
        <v>2</v>
      </c>
      <c r="L18" s="33" t="s">
        <v>99</v>
      </c>
      <c r="M18" s="34">
        <v>120</v>
      </c>
      <c r="N18" s="35">
        <f>SUM(N19+N20+N21)</f>
        <v>1451.6</v>
      </c>
      <c r="O18" s="35">
        <f aca="true" t="shared" si="6" ref="O18:T18">SUM(O19+O20+O21)</f>
        <v>1304.4011</v>
      </c>
      <c r="P18" s="35">
        <f t="shared" si="6"/>
        <v>0</v>
      </c>
      <c r="Q18" s="35">
        <f t="shared" si="6"/>
        <v>1304.4011</v>
      </c>
      <c r="R18" s="35">
        <f t="shared" si="6"/>
        <v>0</v>
      </c>
      <c r="S18" s="35">
        <f t="shared" si="6"/>
        <v>1451.6</v>
      </c>
      <c r="T18" s="35">
        <f t="shared" si="6"/>
        <v>1451.6</v>
      </c>
    </row>
    <row r="19" spans="1:20" ht="27.75" customHeight="1">
      <c r="A19" s="102" t="s">
        <v>62</v>
      </c>
      <c r="B19" s="102"/>
      <c r="C19" s="102"/>
      <c r="D19" s="102"/>
      <c r="E19" s="102"/>
      <c r="F19" s="102"/>
      <c r="G19" s="102"/>
      <c r="H19" s="102"/>
      <c r="I19" s="16">
        <v>653</v>
      </c>
      <c r="J19" s="32">
        <v>1</v>
      </c>
      <c r="K19" s="32">
        <v>2</v>
      </c>
      <c r="L19" s="33" t="s">
        <v>99</v>
      </c>
      <c r="M19" s="34">
        <v>121</v>
      </c>
      <c r="N19" s="35">
        <v>963.4</v>
      </c>
      <c r="O19" s="35">
        <v>1254.4011</v>
      </c>
      <c r="P19" s="35">
        <v>0</v>
      </c>
      <c r="Q19" s="35">
        <v>1254.4011</v>
      </c>
      <c r="R19" s="35">
        <v>0</v>
      </c>
      <c r="S19" s="35">
        <v>963.4</v>
      </c>
      <c r="T19" s="35">
        <v>963.4</v>
      </c>
    </row>
    <row r="20" spans="1:20" ht="30" customHeight="1">
      <c r="A20" s="112" t="s">
        <v>4</v>
      </c>
      <c r="B20" s="112"/>
      <c r="C20" s="112"/>
      <c r="D20" s="112"/>
      <c r="E20" s="112"/>
      <c r="F20" s="55"/>
      <c r="G20" s="55"/>
      <c r="H20" s="55"/>
      <c r="I20" s="16">
        <v>653</v>
      </c>
      <c r="J20" s="32">
        <v>1</v>
      </c>
      <c r="K20" s="32">
        <v>2</v>
      </c>
      <c r="L20" s="33" t="s">
        <v>99</v>
      </c>
      <c r="M20" s="34">
        <v>122</v>
      </c>
      <c r="N20" s="35">
        <v>197.3</v>
      </c>
      <c r="O20" s="35">
        <v>50</v>
      </c>
      <c r="P20" s="35">
        <v>0</v>
      </c>
      <c r="Q20" s="35">
        <v>50</v>
      </c>
      <c r="R20" s="35">
        <v>0</v>
      </c>
      <c r="S20" s="35">
        <v>197.3</v>
      </c>
      <c r="T20" s="35">
        <v>197.3</v>
      </c>
    </row>
    <row r="21" spans="1:20" ht="39.75" customHeight="1">
      <c r="A21" s="113" t="s">
        <v>63</v>
      </c>
      <c r="B21" s="114"/>
      <c r="C21" s="114"/>
      <c r="D21" s="115"/>
      <c r="E21" s="56"/>
      <c r="F21" s="55"/>
      <c r="G21" s="55"/>
      <c r="H21" s="55"/>
      <c r="I21" s="16"/>
      <c r="J21" s="32">
        <v>1</v>
      </c>
      <c r="K21" s="32">
        <v>2</v>
      </c>
      <c r="L21" s="33" t="s">
        <v>99</v>
      </c>
      <c r="M21" s="34">
        <v>129</v>
      </c>
      <c r="N21" s="35">
        <v>290.9</v>
      </c>
      <c r="O21" s="35"/>
      <c r="P21" s="35"/>
      <c r="Q21" s="35"/>
      <c r="R21" s="35"/>
      <c r="S21" s="35">
        <v>290.9</v>
      </c>
      <c r="T21" s="35">
        <v>290.9</v>
      </c>
    </row>
    <row r="22" spans="1:20" ht="37.5" customHeight="1">
      <c r="A22" s="103" t="s">
        <v>40</v>
      </c>
      <c r="B22" s="103"/>
      <c r="C22" s="103"/>
      <c r="D22" s="103"/>
      <c r="E22" s="103"/>
      <c r="F22" s="103"/>
      <c r="G22" s="103"/>
      <c r="H22" s="103"/>
      <c r="I22" s="14">
        <v>653</v>
      </c>
      <c r="J22" s="24">
        <v>1</v>
      </c>
      <c r="K22" s="24">
        <v>3</v>
      </c>
      <c r="L22" s="36" t="s">
        <v>61</v>
      </c>
      <c r="M22" s="26">
        <v>0</v>
      </c>
      <c r="N22" s="27">
        <f aca="true" t="shared" si="7" ref="N22:T23">N23</f>
        <v>5</v>
      </c>
      <c r="O22" s="27">
        <f t="shared" si="7"/>
        <v>5.3</v>
      </c>
      <c r="P22" s="27">
        <f t="shared" si="7"/>
        <v>0</v>
      </c>
      <c r="Q22" s="27">
        <f t="shared" si="7"/>
        <v>5.5</v>
      </c>
      <c r="R22" s="27">
        <f t="shared" si="7"/>
        <v>0</v>
      </c>
      <c r="S22" s="27">
        <f t="shared" si="7"/>
        <v>5</v>
      </c>
      <c r="T22" s="27">
        <f t="shared" si="7"/>
        <v>5</v>
      </c>
    </row>
    <row r="23" spans="1:20" ht="34.5" customHeight="1">
      <c r="A23" s="109" t="s">
        <v>105</v>
      </c>
      <c r="B23" s="110"/>
      <c r="C23" s="110"/>
      <c r="D23" s="111"/>
      <c r="E23" s="54"/>
      <c r="F23" s="54"/>
      <c r="G23" s="54"/>
      <c r="H23" s="54"/>
      <c r="I23" s="15">
        <v>653</v>
      </c>
      <c r="J23" s="28">
        <v>1</v>
      </c>
      <c r="K23" s="28">
        <v>3</v>
      </c>
      <c r="L23" s="29" t="s">
        <v>61</v>
      </c>
      <c r="M23" s="30">
        <v>0</v>
      </c>
      <c r="N23" s="31">
        <f t="shared" si="7"/>
        <v>5</v>
      </c>
      <c r="O23" s="31">
        <f t="shared" si="7"/>
        <v>5.3</v>
      </c>
      <c r="P23" s="31">
        <f t="shared" si="7"/>
        <v>0</v>
      </c>
      <c r="Q23" s="31">
        <f t="shared" si="7"/>
        <v>5.5</v>
      </c>
      <c r="R23" s="31">
        <f t="shared" si="7"/>
        <v>0</v>
      </c>
      <c r="S23" s="31">
        <f t="shared" si="7"/>
        <v>5</v>
      </c>
      <c r="T23" s="31">
        <f t="shared" si="7"/>
        <v>5</v>
      </c>
    </row>
    <row r="24" spans="1:20" ht="47.25" customHeight="1">
      <c r="A24" s="102" t="s">
        <v>107</v>
      </c>
      <c r="B24" s="102"/>
      <c r="C24" s="102"/>
      <c r="D24" s="102"/>
      <c r="E24" s="102"/>
      <c r="F24" s="102"/>
      <c r="G24" s="102"/>
      <c r="H24" s="102"/>
      <c r="I24" s="16">
        <v>653</v>
      </c>
      <c r="J24" s="32">
        <v>1</v>
      </c>
      <c r="K24" s="32">
        <v>3</v>
      </c>
      <c r="L24" s="29" t="s">
        <v>64</v>
      </c>
      <c r="M24" s="34">
        <v>0</v>
      </c>
      <c r="N24" s="35">
        <f>N27</f>
        <v>5</v>
      </c>
      <c r="O24" s="35">
        <f>O26</f>
        <v>5.3</v>
      </c>
      <c r="P24" s="35">
        <f>P26</f>
        <v>0</v>
      </c>
      <c r="Q24" s="35">
        <f>Q26</f>
        <v>5.5</v>
      </c>
      <c r="R24" s="35">
        <f>R26</f>
        <v>0</v>
      </c>
      <c r="S24" s="35">
        <v>5</v>
      </c>
      <c r="T24" s="35">
        <v>5</v>
      </c>
    </row>
    <row r="25" spans="1:20" s="10" customFormat="1" ht="24" customHeight="1">
      <c r="A25" s="117" t="s">
        <v>80</v>
      </c>
      <c r="B25" s="130"/>
      <c r="C25" s="130"/>
      <c r="D25" s="130"/>
      <c r="E25" s="130"/>
      <c r="F25" s="130"/>
      <c r="G25" s="130"/>
      <c r="H25" s="131"/>
      <c r="I25" s="16"/>
      <c r="J25" s="37" t="s">
        <v>65</v>
      </c>
      <c r="K25" s="37" t="s">
        <v>66</v>
      </c>
      <c r="L25" s="34" t="s">
        <v>64</v>
      </c>
      <c r="M25" s="34">
        <v>200</v>
      </c>
      <c r="N25" s="35">
        <f aca="true" t="shared" si="8" ref="N25:T26">N26</f>
        <v>5</v>
      </c>
      <c r="O25" s="35">
        <f>O26</f>
        <v>5.3</v>
      </c>
      <c r="P25" s="35">
        <f>P26</f>
        <v>0</v>
      </c>
      <c r="Q25" s="35">
        <f>Q26</f>
        <v>5.5</v>
      </c>
      <c r="R25" s="35">
        <f>R26</f>
        <v>0</v>
      </c>
      <c r="S25" s="35">
        <f t="shared" si="8"/>
        <v>5</v>
      </c>
      <c r="T25" s="35">
        <f t="shared" si="8"/>
        <v>5</v>
      </c>
    </row>
    <row r="26" spans="1:20" ht="21.75" customHeight="1">
      <c r="A26" s="102" t="s">
        <v>8</v>
      </c>
      <c r="B26" s="102"/>
      <c r="C26" s="102"/>
      <c r="D26" s="102"/>
      <c r="E26" s="102"/>
      <c r="F26" s="102"/>
      <c r="G26" s="102"/>
      <c r="H26" s="102"/>
      <c r="I26" s="16"/>
      <c r="J26" s="32">
        <v>1</v>
      </c>
      <c r="K26" s="32">
        <v>3</v>
      </c>
      <c r="L26" s="33" t="s">
        <v>64</v>
      </c>
      <c r="M26" s="34">
        <v>240</v>
      </c>
      <c r="N26" s="35">
        <f t="shared" si="8"/>
        <v>5</v>
      </c>
      <c r="O26" s="35">
        <f t="shared" si="8"/>
        <v>5.3</v>
      </c>
      <c r="P26" s="35">
        <f t="shared" si="8"/>
        <v>0</v>
      </c>
      <c r="Q26" s="35">
        <f t="shared" si="8"/>
        <v>5.5</v>
      </c>
      <c r="R26" s="35">
        <f t="shared" si="8"/>
        <v>0</v>
      </c>
      <c r="S26" s="35">
        <f t="shared" si="8"/>
        <v>5</v>
      </c>
      <c r="T26" s="35">
        <f t="shared" si="8"/>
        <v>5</v>
      </c>
    </row>
    <row r="27" spans="1:20" ht="26.25" customHeight="1">
      <c r="A27" s="102" t="s">
        <v>9</v>
      </c>
      <c r="B27" s="102"/>
      <c r="C27" s="102"/>
      <c r="D27" s="102"/>
      <c r="E27" s="102"/>
      <c r="F27" s="102"/>
      <c r="G27" s="102"/>
      <c r="H27" s="102"/>
      <c r="I27" s="16">
        <v>653</v>
      </c>
      <c r="J27" s="32">
        <v>1</v>
      </c>
      <c r="K27" s="32">
        <v>3</v>
      </c>
      <c r="L27" s="33" t="s">
        <v>64</v>
      </c>
      <c r="M27" s="34">
        <v>244</v>
      </c>
      <c r="N27" s="35">
        <v>5</v>
      </c>
      <c r="O27" s="35">
        <v>5.3</v>
      </c>
      <c r="P27" s="35">
        <v>0</v>
      </c>
      <c r="Q27" s="35">
        <v>5.5</v>
      </c>
      <c r="R27" s="35">
        <v>0</v>
      </c>
      <c r="S27" s="35">
        <v>5</v>
      </c>
      <c r="T27" s="35">
        <v>5</v>
      </c>
    </row>
    <row r="28" spans="1:20" ht="39" customHeight="1">
      <c r="A28" s="103" t="s">
        <v>39</v>
      </c>
      <c r="B28" s="103"/>
      <c r="C28" s="103"/>
      <c r="D28" s="103"/>
      <c r="E28" s="103"/>
      <c r="F28" s="103"/>
      <c r="G28" s="103"/>
      <c r="H28" s="103"/>
      <c r="I28" s="14">
        <v>653</v>
      </c>
      <c r="J28" s="38">
        <v>1</v>
      </c>
      <c r="K28" s="38">
        <v>4</v>
      </c>
      <c r="L28" s="36" t="s">
        <v>61</v>
      </c>
      <c r="M28" s="39">
        <v>0</v>
      </c>
      <c r="N28" s="40">
        <f aca="true" t="shared" si="9" ref="N28:T28">N29</f>
        <v>3696.2000000000003</v>
      </c>
      <c r="O28" s="27" t="e">
        <f t="shared" si="9"/>
        <v>#REF!</v>
      </c>
      <c r="P28" s="27" t="e">
        <f t="shared" si="9"/>
        <v>#REF!</v>
      </c>
      <c r="Q28" s="27" t="e">
        <f t="shared" si="9"/>
        <v>#REF!</v>
      </c>
      <c r="R28" s="27" t="e">
        <f t="shared" si="9"/>
        <v>#REF!</v>
      </c>
      <c r="S28" s="40">
        <f t="shared" si="9"/>
        <v>3190.4</v>
      </c>
      <c r="T28" s="40">
        <f t="shared" si="9"/>
        <v>3190.4</v>
      </c>
    </row>
    <row r="29" spans="1:20" ht="40.5" customHeight="1">
      <c r="A29" s="109" t="s">
        <v>105</v>
      </c>
      <c r="B29" s="110"/>
      <c r="C29" s="110"/>
      <c r="D29" s="111"/>
      <c r="E29" s="54"/>
      <c r="F29" s="54"/>
      <c r="G29" s="54"/>
      <c r="H29" s="54"/>
      <c r="I29" s="15">
        <v>653</v>
      </c>
      <c r="J29" s="41">
        <v>1</v>
      </c>
      <c r="K29" s="41">
        <v>4</v>
      </c>
      <c r="L29" s="29" t="s">
        <v>61</v>
      </c>
      <c r="M29" s="42">
        <v>0</v>
      </c>
      <c r="N29" s="43">
        <f>N30+N36</f>
        <v>3696.2000000000003</v>
      </c>
      <c r="O29" s="43" t="e">
        <f aca="true" t="shared" si="10" ref="O29:T29">O30+O36</f>
        <v>#REF!</v>
      </c>
      <c r="P29" s="43" t="e">
        <f t="shared" si="10"/>
        <v>#REF!</v>
      </c>
      <c r="Q29" s="43" t="e">
        <f t="shared" si="10"/>
        <v>#REF!</v>
      </c>
      <c r="R29" s="43" t="e">
        <f t="shared" si="10"/>
        <v>#REF!</v>
      </c>
      <c r="S29" s="43">
        <f t="shared" si="10"/>
        <v>3190.4</v>
      </c>
      <c r="T29" s="43">
        <f t="shared" si="10"/>
        <v>3190.4</v>
      </c>
    </row>
    <row r="30" spans="1:20" s="10" customFormat="1" ht="45.75" customHeight="1">
      <c r="A30" s="102" t="s">
        <v>20</v>
      </c>
      <c r="B30" s="102"/>
      <c r="C30" s="102"/>
      <c r="D30" s="102"/>
      <c r="E30" s="102"/>
      <c r="F30" s="102"/>
      <c r="G30" s="102"/>
      <c r="H30" s="102"/>
      <c r="I30" s="16">
        <v>653</v>
      </c>
      <c r="J30" s="44">
        <v>1</v>
      </c>
      <c r="K30" s="44">
        <v>4</v>
      </c>
      <c r="L30" s="45" t="s">
        <v>64</v>
      </c>
      <c r="M30" s="46">
        <v>0</v>
      </c>
      <c r="N30" s="47">
        <f>N31</f>
        <v>3190.4</v>
      </c>
      <c r="O30" s="35" t="e">
        <f>O31+#REF!+#REF!+#REF!</f>
        <v>#REF!</v>
      </c>
      <c r="P30" s="35" t="e">
        <f>P31+#REF!+#REF!+#REF!</f>
        <v>#REF!</v>
      </c>
      <c r="Q30" s="35" t="e">
        <f>Q31+#REF!+#REF!+#REF!</f>
        <v>#REF!</v>
      </c>
      <c r="R30" s="35" t="e">
        <f>R31+#REF!+#REF!+#REF!</f>
        <v>#REF!</v>
      </c>
      <c r="S30" s="47">
        <f>S31</f>
        <v>3190.4</v>
      </c>
      <c r="T30" s="47">
        <f>T31</f>
        <v>3190.4</v>
      </c>
    </row>
    <row r="31" spans="1:20" s="10" customFormat="1" ht="45.75" customHeight="1">
      <c r="A31" s="102" t="s">
        <v>6</v>
      </c>
      <c r="B31" s="102"/>
      <c r="C31" s="102"/>
      <c r="D31" s="102"/>
      <c r="E31" s="102"/>
      <c r="F31" s="102"/>
      <c r="G31" s="102"/>
      <c r="H31" s="102"/>
      <c r="I31" s="16"/>
      <c r="J31" s="44">
        <v>1</v>
      </c>
      <c r="K31" s="44">
        <v>4</v>
      </c>
      <c r="L31" s="45" t="s">
        <v>64</v>
      </c>
      <c r="M31" s="46">
        <v>100</v>
      </c>
      <c r="N31" s="47">
        <f aca="true" t="shared" si="11" ref="N31:T31">N32</f>
        <v>3190.4</v>
      </c>
      <c r="O31" s="35">
        <f t="shared" si="11"/>
        <v>3150.66148</v>
      </c>
      <c r="P31" s="35">
        <f t="shared" si="11"/>
        <v>0</v>
      </c>
      <c r="Q31" s="35">
        <f t="shared" si="11"/>
        <v>3111.4011</v>
      </c>
      <c r="R31" s="35">
        <f t="shared" si="11"/>
        <v>0</v>
      </c>
      <c r="S31" s="47">
        <f t="shared" si="11"/>
        <v>3190.4</v>
      </c>
      <c r="T31" s="47">
        <f t="shared" si="11"/>
        <v>3190.4</v>
      </c>
    </row>
    <row r="32" spans="1:20" ht="25.5" customHeight="1">
      <c r="A32" s="102" t="s">
        <v>7</v>
      </c>
      <c r="B32" s="102"/>
      <c r="C32" s="102"/>
      <c r="D32" s="102"/>
      <c r="E32" s="102"/>
      <c r="F32" s="102"/>
      <c r="G32" s="102"/>
      <c r="H32" s="102"/>
      <c r="I32" s="16"/>
      <c r="J32" s="44">
        <v>1</v>
      </c>
      <c r="K32" s="44">
        <v>4</v>
      </c>
      <c r="L32" s="45" t="s">
        <v>64</v>
      </c>
      <c r="M32" s="46">
        <v>120</v>
      </c>
      <c r="N32" s="47">
        <f>SUM(N33+N34+N35)</f>
        <v>3190.4</v>
      </c>
      <c r="O32" s="35">
        <f>SUM(O33+O34)</f>
        <v>3150.66148</v>
      </c>
      <c r="P32" s="35">
        <f>SUM(P33+P34)</f>
        <v>0</v>
      </c>
      <c r="Q32" s="35">
        <f>SUM(Q33+Q34)</f>
        <v>3111.4011</v>
      </c>
      <c r="R32" s="35">
        <f>SUM(R33+R34)</f>
        <v>0</v>
      </c>
      <c r="S32" s="47">
        <f>SUM(S33+S34+S35)</f>
        <v>3190.4</v>
      </c>
      <c r="T32" s="47">
        <f>SUM(T33+T34+T35)</f>
        <v>3190.4</v>
      </c>
    </row>
    <row r="33" spans="1:20" ht="26.25" customHeight="1">
      <c r="A33" s="102" t="s">
        <v>62</v>
      </c>
      <c r="B33" s="102"/>
      <c r="C33" s="102"/>
      <c r="D33" s="102"/>
      <c r="E33" s="102"/>
      <c r="F33" s="102"/>
      <c r="G33" s="102"/>
      <c r="H33" s="102"/>
      <c r="I33" s="16">
        <v>653</v>
      </c>
      <c r="J33" s="44">
        <v>1</v>
      </c>
      <c r="K33" s="44">
        <v>4</v>
      </c>
      <c r="L33" s="45" t="s">
        <v>64</v>
      </c>
      <c r="M33" s="46">
        <v>121</v>
      </c>
      <c r="N33" s="47">
        <v>2274.5</v>
      </c>
      <c r="O33" s="35">
        <f>3381.05938-419.65828</f>
        <v>2961.4011</v>
      </c>
      <c r="P33" s="35">
        <v>0</v>
      </c>
      <c r="Q33" s="35">
        <f>3381.05938-419.65828</f>
        <v>2961.4011</v>
      </c>
      <c r="R33" s="35">
        <v>0</v>
      </c>
      <c r="S33" s="47">
        <v>2274.5</v>
      </c>
      <c r="T33" s="47">
        <v>2274.5</v>
      </c>
    </row>
    <row r="34" spans="1:20" s="10" customFormat="1" ht="24.75" customHeight="1">
      <c r="A34" s="112" t="s">
        <v>4</v>
      </c>
      <c r="B34" s="112"/>
      <c r="C34" s="112"/>
      <c r="D34" s="112"/>
      <c r="E34" s="112"/>
      <c r="F34" s="55"/>
      <c r="G34" s="55"/>
      <c r="H34" s="55"/>
      <c r="I34" s="16">
        <v>653</v>
      </c>
      <c r="J34" s="44">
        <v>1</v>
      </c>
      <c r="K34" s="44">
        <v>4</v>
      </c>
      <c r="L34" s="45" t="s">
        <v>64</v>
      </c>
      <c r="M34" s="46">
        <v>122</v>
      </c>
      <c r="N34" s="47">
        <v>229</v>
      </c>
      <c r="O34" s="35">
        <f>86.66038+102.6</f>
        <v>189.26038</v>
      </c>
      <c r="P34" s="35">
        <v>0</v>
      </c>
      <c r="Q34" s="35">
        <v>150</v>
      </c>
      <c r="R34" s="35">
        <v>0</v>
      </c>
      <c r="S34" s="47">
        <v>229</v>
      </c>
      <c r="T34" s="47">
        <v>229</v>
      </c>
    </row>
    <row r="35" spans="1:20" s="10" customFormat="1" ht="39" customHeight="1">
      <c r="A35" s="113" t="s">
        <v>63</v>
      </c>
      <c r="B35" s="114"/>
      <c r="C35" s="114"/>
      <c r="D35" s="115"/>
      <c r="E35" s="56"/>
      <c r="F35" s="55"/>
      <c r="G35" s="55"/>
      <c r="H35" s="55"/>
      <c r="I35" s="16"/>
      <c r="J35" s="44">
        <v>1</v>
      </c>
      <c r="K35" s="44">
        <v>4</v>
      </c>
      <c r="L35" s="45" t="s">
        <v>64</v>
      </c>
      <c r="M35" s="46">
        <v>129</v>
      </c>
      <c r="N35" s="47">
        <v>686.9</v>
      </c>
      <c r="O35" s="35"/>
      <c r="P35" s="35"/>
      <c r="Q35" s="35"/>
      <c r="R35" s="35"/>
      <c r="S35" s="47">
        <v>686.9</v>
      </c>
      <c r="T35" s="47">
        <v>686.9</v>
      </c>
    </row>
    <row r="36" spans="1:20" ht="36" customHeight="1">
      <c r="A36" s="109" t="s">
        <v>105</v>
      </c>
      <c r="B36" s="110"/>
      <c r="C36" s="110"/>
      <c r="D36" s="111"/>
      <c r="E36" s="55"/>
      <c r="F36" s="55"/>
      <c r="G36" s="55"/>
      <c r="H36" s="55"/>
      <c r="I36" s="16"/>
      <c r="J36" s="41">
        <v>1</v>
      </c>
      <c r="K36" s="41">
        <v>4</v>
      </c>
      <c r="L36" s="29" t="s">
        <v>61</v>
      </c>
      <c r="M36" s="42">
        <v>0</v>
      </c>
      <c r="N36" s="47">
        <v>505.8</v>
      </c>
      <c r="O36" s="35"/>
      <c r="P36" s="35"/>
      <c r="Q36" s="35"/>
      <c r="R36" s="35"/>
      <c r="S36" s="47">
        <v>0</v>
      </c>
      <c r="T36" s="47">
        <v>0</v>
      </c>
    </row>
    <row r="37" spans="1:20" ht="25.5" customHeight="1">
      <c r="A37" s="110" t="s">
        <v>125</v>
      </c>
      <c r="B37" s="100"/>
      <c r="C37" s="100"/>
      <c r="D37" s="101"/>
      <c r="E37" s="74"/>
      <c r="F37" s="74"/>
      <c r="G37" s="74"/>
      <c r="H37" s="74"/>
      <c r="I37" s="15"/>
      <c r="J37" s="41">
        <v>1</v>
      </c>
      <c r="K37" s="41">
        <v>4</v>
      </c>
      <c r="L37" s="29" t="s">
        <v>81</v>
      </c>
      <c r="M37" s="42">
        <v>500</v>
      </c>
      <c r="N37" s="43">
        <v>505.8</v>
      </c>
      <c r="O37" s="31"/>
      <c r="P37" s="31"/>
      <c r="Q37" s="31"/>
      <c r="R37" s="31"/>
      <c r="S37" s="43">
        <v>0</v>
      </c>
      <c r="T37" s="43">
        <v>0</v>
      </c>
    </row>
    <row r="38" spans="1:20" ht="84.75" customHeight="1">
      <c r="A38" s="102" t="s">
        <v>82</v>
      </c>
      <c r="B38" s="102"/>
      <c r="C38" s="102"/>
      <c r="D38" s="102"/>
      <c r="E38" s="102"/>
      <c r="F38" s="102"/>
      <c r="G38" s="102"/>
      <c r="H38" s="102"/>
      <c r="I38" s="16">
        <v>653</v>
      </c>
      <c r="J38" s="44">
        <v>1</v>
      </c>
      <c r="K38" s="44">
        <v>4</v>
      </c>
      <c r="L38" s="45" t="s">
        <v>81</v>
      </c>
      <c r="M38" s="46">
        <v>540</v>
      </c>
      <c r="N38" s="47">
        <v>505.8</v>
      </c>
      <c r="O38" s="35"/>
      <c r="P38" s="35"/>
      <c r="Q38" s="35"/>
      <c r="R38" s="35"/>
      <c r="S38" s="47">
        <v>0</v>
      </c>
      <c r="T38" s="47">
        <v>0</v>
      </c>
    </row>
    <row r="39" spans="1:20" ht="19.5" customHeight="1">
      <c r="A39" s="103" t="s">
        <v>37</v>
      </c>
      <c r="B39" s="103"/>
      <c r="C39" s="103"/>
      <c r="D39" s="103"/>
      <c r="E39" s="103"/>
      <c r="F39" s="103"/>
      <c r="G39" s="103"/>
      <c r="H39" s="103"/>
      <c r="I39" s="14">
        <v>653</v>
      </c>
      <c r="J39" s="24">
        <v>1</v>
      </c>
      <c r="K39" s="24">
        <v>11</v>
      </c>
      <c r="L39" s="25" t="s">
        <v>83</v>
      </c>
      <c r="M39" s="26">
        <v>0</v>
      </c>
      <c r="N39" s="27">
        <f>N40</f>
        <v>150</v>
      </c>
      <c r="O39" s="27">
        <f aca="true" t="shared" si="12" ref="O39:T39">O40</f>
        <v>150</v>
      </c>
      <c r="P39" s="27">
        <f t="shared" si="12"/>
        <v>0</v>
      </c>
      <c r="Q39" s="27">
        <f t="shared" si="12"/>
        <v>150</v>
      </c>
      <c r="R39" s="27">
        <f t="shared" si="12"/>
        <v>0</v>
      </c>
      <c r="S39" s="27">
        <f t="shared" si="12"/>
        <v>150</v>
      </c>
      <c r="T39" s="27">
        <f t="shared" si="12"/>
        <v>150</v>
      </c>
    </row>
    <row r="40" spans="1:20" s="10" customFormat="1" ht="38.25" customHeight="1">
      <c r="A40" s="107" t="s">
        <v>108</v>
      </c>
      <c r="B40" s="107"/>
      <c r="C40" s="107"/>
      <c r="D40" s="107"/>
      <c r="E40" s="54"/>
      <c r="F40" s="54"/>
      <c r="G40" s="54"/>
      <c r="H40" s="54"/>
      <c r="I40" s="15">
        <v>653</v>
      </c>
      <c r="J40" s="28">
        <v>1</v>
      </c>
      <c r="K40" s="28">
        <v>11</v>
      </c>
      <c r="L40" s="29" t="s">
        <v>83</v>
      </c>
      <c r="M40" s="30">
        <v>0</v>
      </c>
      <c r="N40" s="31">
        <f>N41+N71</f>
        <v>150</v>
      </c>
      <c r="O40" s="31">
        <f>O41+O71</f>
        <v>150</v>
      </c>
      <c r="P40" s="31">
        <f>P41+P71</f>
        <v>0</v>
      </c>
      <c r="Q40" s="31">
        <f>Q41+Q71</f>
        <v>150</v>
      </c>
      <c r="R40" s="31">
        <f>R41+R71</f>
        <v>0</v>
      </c>
      <c r="S40" s="31">
        <v>150</v>
      </c>
      <c r="T40" s="31">
        <v>150</v>
      </c>
    </row>
    <row r="41" spans="1:20" ht="30.75" customHeight="1">
      <c r="A41" s="102" t="s">
        <v>128</v>
      </c>
      <c r="B41" s="102"/>
      <c r="C41" s="102"/>
      <c r="D41" s="102"/>
      <c r="E41" s="102"/>
      <c r="F41" s="102"/>
      <c r="G41" s="102"/>
      <c r="H41" s="102"/>
      <c r="I41" s="16">
        <v>653</v>
      </c>
      <c r="J41" s="32">
        <v>1</v>
      </c>
      <c r="K41" s="32">
        <v>11</v>
      </c>
      <c r="L41" s="33" t="s">
        <v>84</v>
      </c>
      <c r="M41" s="34">
        <v>0</v>
      </c>
      <c r="N41" s="35">
        <f aca="true" t="shared" si="13" ref="N41:T41">N42</f>
        <v>150</v>
      </c>
      <c r="O41" s="35">
        <f t="shared" si="13"/>
        <v>150</v>
      </c>
      <c r="P41" s="35">
        <f t="shared" si="13"/>
        <v>0</v>
      </c>
      <c r="Q41" s="35">
        <f t="shared" si="13"/>
        <v>150</v>
      </c>
      <c r="R41" s="35">
        <f t="shared" si="13"/>
        <v>0</v>
      </c>
      <c r="S41" s="35">
        <f t="shared" si="13"/>
        <v>150</v>
      </c>
      <c r="T41" s="35">
        <f t="shared" si="13"/>
        <v>150</v>
      </c>
    </row>
    <row r="42" spans="1:20" ht="15" customHeight="1">
      <c r="A42" s="102" t="s">
        <v>12</v>
      </c>
      <c r="B42" s="102"/>
      <c r="C42" s="102"/>
      <c r="D42" s="102"/>
      <c r="E42" s="102"/>
      <c r="F42" s="55"/>
      <c r="G42" s="55"/>
      <c r="H42" s="55"/>
      <c r="I42" s="16">
        <v>653</v>
      </c>
      <c r="J42" s="32">
        <v>1</v>
      </c>
      <c r="K42" s="32">
        <v>11</v>
      </c>
      <c r="L42" s="32" t="s">
        <v>84</v>
      </c>
      <c r="M42" s="34">
        <v>800</v>
      </c>
      <c r="N42" s="35">
        <f>N43</f>
        <v>150</v>
      </c>
      <c r="O42" s="35">
        <f>O43</f>
        <v>150</v>
      </c>
      <c r="P42" s="35">
        <f>P43</f>
        <v>0</v>
      </c>
      <c r="Q42" s="35">
        <f>Q43</f>
        <v>150</v>
      </c>
      <c r="R42" s="35">
        <f>R43</f>
        <v>0</v>
      </c>
      <c r="S42" s="35">
        <v>150</v>
      </c>
      <c r="T42" s="35">
        <v>150</v>
      </c>
    </row>
    <row r="43" spans="1:20" ht="14.25" customHeight="1">
      <c r="A43" s="102" t="s">
        <v>127</v>
      </c>
      <c r="B43" s="102"/>
      <c r="C43" s="102"/>
      <c r="D43" s="102"/>
      <c r="E43" s="102"/>
      <c r="F43" s="102"/>
      <c r="G43" s="102"/>
      <c r="H43" s="102"/>
      <c r="I43" s="16">
        <v>653</v>
      </c>
      <c r="J43" s="32">
        <v>1</v>
      </c>
      <c r="K43" s="32">
        <v>11</v>
      </c>
      <c r="L43" s="33" t="s">
        <v>84</v>
      </c>
      <c r="M43" s="34">
        <v>870</v>
      </c>
      <c r="N43" s="35">
        <f>150000/1000</f>
        <v>150</v>
      </c>
      <c r="O43" s="35">
        <v>150</v>
      </c>
      <c r="P43" s="35">
        <v>0</v>
      </c>
      <c r="Q43" s="35">
        <v>150</v>
      </c>
      <c r="R43" s="35">
        <v>0</v>
      </c>
      <c r="S43" s="35">
        <v>150</v>
      </c>
      <c r="T43" s="35">
        <v>150</v>
      </c>
    </row>
    <row r="44" spans="1:20" ht="19.5" customHeight="1">
      <c r="A44" s="103" t="s">
        <v>36</v>
      </c>
      <c r="B44" s="103"/>
      <c r="C44" s="103"/>
      <c r="D44" s="103"/>
      <c r="E44" s="103"/>
      <c r="F44" s="103"/>
      <c r="G44" s="103"/>
      <c r="H44" s="103"/>
      <c r="I44" s="15"/>
      <c r="J44" s="24">
        <v>1</v>
      </c>
      <c r="K44" s="24">
        <v>13</v>
      </c>
      <c r="L44" s="36" t="s">
        <v>60</v>
      </c>
      <c r="M44" s="26">
        <v>0</v>
      </c>
      <c r="N44" s="27">
        <f>N45</f>
        <v>10635.3</v>
      </c>
      <c r="O44" s="49"/>
      <c r="P44" s="49"/>
      <c r="Q44" s="49"/>
      <c r="R44" s="49"/>
      <c r="S44" s="27">
        <f>S45+S70</f>
        <v>10409.8</v>
      </c>
      <c r="T44" s="27">
        <f>T45+T70</f>
        <v>11412.1</v>
      </c>
    </row>
    <row r="45" spans="1:20" ht="39" customHeight="1">
      <c r="A45" s="107" t="s">
        <v>109</v>
      </c>
      <c r="B45" s="107"/>
      <c r="C45" s="107"/>
      <c r="D45" s="107"/>
      <c r="E45" s="107"/>
      <c r="F45" s="107"/>
      <c r="G45" s="107"/>
      <c r="H45" s="107"/>
      <c r="I45" s="15">
        <v>653</v>
      </c>
      <c r="J45" s="28">
        <v>1</v>
      </c>
      <c r="K45" s="28">
        <v>13</v>
      </c>
      <c r="L45" s="29" t="s">
        <v>67</v>
      </c>
      <c r="M45" s="30">
        <v>0</v>
      </c>
      <c r="N45" s="49">
        <f aca="true" t="shared" si="14" ref="N45:T45">N46</f>
        <v>10635.3</v>
      </c>
      <c r="O45" s="49" t="e">
        <f t="shared" si="14"/>
        <v>#REF!</v>
      </c>
      <c r="P45" s="49" t="e">
        <f t="shared" si="14"/>
        <v>#REF!</v>
      </c>
      <c r="Q45" s="49" t="e">
        <f t="shared" si="14"/>
        <v>#REF!</v>
      </c>
      <c r="R45" s="49" t="e">
        <f t="shared" si="14"/>
        <v>#REF!</v>
      </c>
      <c r="S45" s="49">
        <f t="shared" si="14"/>
        <v>9618.8</v>
      </c>
      <c r="T45" s="49">
        <f t="shared" si="14"/>
        <v>9753.1</v>
      </c>
    </row>
    <row r="46" spans="1:20" ht="54" customHeight="1">
      <c r="A46" s="102" t="s">
        <v>110</v>
      </c>
      <c r="B46" s="102"/>
      <c r="C46" s="102"/>
      <c r="D46" s="102"/>
      <c r="E46" s="102"/>
      <c r="F46" s="102"/>
      <c r="G46" s="102"/>
      <c r="H46" s="102"/>
      <c r="I46" s="16">
        <v>653</v>
      </c>
      <c r="J46" s="32">
        <v>1</v>
      </c>
      <c r="K46" s="32">
        <v>13</v>
      </c>
      <c r="L46" s="33" t="s">
        <v>68</v>
      </c>
      <c r="M46" s="34">
        <v>0</v>
      </c>
      <c r="N46" s="48">
        <f>N47+N53+N58+N65+N70</f>
        <v>10635.3</v>
      </c>
      <c r="O46" s="48" t="e">
        <f>O48+O54+#REF!</f>
        <v>#REF!</v>
      </c>
      <c r="P46" s="48" t="e">
        <f>P48+P54+#REF!</f>
        <v>#REF!</v>
      </c>
      <c r="Q46" s="48" t="e">
        <f>Q48+Q54+#REF!</f>
        <v>#REF!</v>
      </c>
      <c r="R46" s="48" t="e">
        <f>R48+R54+#REF!</f>
        <v>#REF!</v>
      </c>
      <c r="S46" s="48">
        <v>9618.8</v>
      </c>
      <c r="T46" s="48">
        <v>9753.1</v>
      </c>
    </row>
    <row r="47" spans="1:20" ht="20.25" customHeight="1">
      <c r="A47" s="99" t="s">
        <v>130</v>
      </c>
      <c r="B47" s="100"/>
      <c r="C47" s="100"/>
      <c r="D47" s="101"/>
      <c r="E47" s="74"/>
      <c r="F47" s="74"/>
      <c r="G47" s="74"/>
      <c r="H47" s="74"/>
      <c r="I47" s="15"/>
      <c r="J47" s="28">
        <v>1</v>
      </c>
      <c r="K47" s="28">
        <v>13</v>
      </c>
      <c r="L47" s="29" t="s">
        <v>68</v>
      </c>
      <c r="M47" s="30">
        <v>0</v>
      </c>
      <c r="N47" s="49">
        <v>9579.9</v>
      </c>
      <c r="O47" s="49"/>
      <c r="P47" s="49"/>
      <c r="Q47" s="49"/>
      <c r="R47" s="49"/>
      <c r="S47" s="49">
        <v>9188.9</v>
      </c>
      <c r="T47" s="49">
        <v>9379.9</v>
      </c>
    </row>
    <row r="48" spans="1:20" s="10" customFormat="1" ht="48.75" customHeight="1">
      <c r="A48" s="102" t="s">
        <v>6</v>
      </c>
      <c r="B48" s="102"/>
      <c r="C48" s="102"/>
      <c r="D48" s="102"/>
      <c r="E48" s="102"/>
      <c r="F48" s="102"/>
      <c r="G48" s="102"/>
      <c r="H48" s="102"/>
      <c r="I48" s="16"/>
      <c r="J48" s="32">
        <v>1</v>
      </c>
      <c r="K48" s="32">
        <v>13</v>
      </c>
      <c r="L48" s="34" t="s">
        <v>68</v>
      </c>
      <c r="M48" s="34">
        <v>100</v>
      </c>
      <c r="N48" s="48">
        <f aca="true" t="shared" si="15" ref="N48:T48">N49</f>
        <v>9579.9</v>
      </c>
      <c r="O48" s="48">
        <f t="shared" si="15"/>
        <v>6285.08588</v>
      </c>
      <c r="P48" s="48">
        <f t="shared" si="15"/>
        <v>0</v>
      </c>
      <c r="Q48" s="48">
        <f t="shared" si="15"/>
        <v>6135.08588</v>
      </c>
      <c r="R48" s="48">
        <f t="shared" si="15"/>
        <v>0</v>
      </c>
      <c r="S48" s="48">
        <f t="shared" si="15"/>
        <v>9188.9</v>
      </c>
      <c r="T48" s="48">
        <f t="shared" si="15"/>
        <v>9379.9</v>
      </c>
    </row>
    <row r="49" spans="1:20" s="10" customFormat="1" ht="20.25" customHeight="1">
      <c r="A49" s="102" t="s">
        <v>15</v>
      </c>
      <c r="B49" s="102"/>
      <c r="C49" s="102"/>
      <c r="D49" s="102"/>
      <c r="E49" s="102"/>
      <c r="F49" s="102"/>
      <c r="G49" s="102"/>
      <c r="H49" s="102"/>
      <c r="I49" s="16"/>
      <c r="J49" s="32">
        <v>1</v>
      </c>
      <c r="K49" s="32">
        <v>13</v>
      </c>
      <c r="L49" s="33" t="s">
        <v>68</v>
      </c>
      <c r="M49" s="34">
        <v>110</v>
      </c>
      <c r="N49" s="48">
        <f>SUM(N50+N51+N52)</f>
        <v>9579.9</v>
      </c>
      <c r="O49" s="48">
        <f>SUM(O50+O51)</f>
        <v>6285.08588</v>
      </c>
      <c r="P49" s="48">
        <f>SUM(P50+P51)</f>
        <v>0</v>
      </c>
      <c r="Q49" s="48">
        <f>SUM(Q50+Q51)</f>
        <v>6135.08588</v>
      </c>
      <c r="R49" s="48">
        <f>SUM(R50+R51)</f>
        <v>0</v>
      </c>
      <c r="S49" s="48">
        <f>SUM(S50+S51+S52)</f>
        <v>9188.9</v>
      </c>
      <c r="T49" s="48">
        <f>SUM(T50+T51+T52)</f>
        <v>9379.9</v>
      </c>
    </row>
    <row r="50" spans="1:20" ht="21" customHeight="1">
      <c r="A50" s="102" t="s">
        <v>69</v>
      </c>
      <c r="B50" s="102"/>
      <c r="C50" s="102"/>
      <c r="D50" s="102"/>
      <c r="E50" s="102"/>
      <c r="F50" s="102"/>
      <c r="G50" s="102"/>
      <c r="H50" s="102"/>
      <c r="I50" s="16">
        <v>653</v>
      </c>
      <c r="J50" s="32">
        <v>1</v>
      </c>
      <c r="K50" s="32">
        <v>13</v>
      </c>
      <c r="L50" s="33" t="s">
        <v>68</v>
      </c>
      <c r="M50" s="34">
        <v>111</v>
      </c>
      <c r="N50" s="35">
        <v>6927.1</v>
      </c>
      <c r="O50" s="35">
        <v>5985.08588</v>
      </c>
      <c r="P50" s="35">
        <v>0</v>
      </c>
      <c r="Q50" s="35">
        <f>5985.08588</f>
        <v>5985.08588</v>
      </c>
      <c r="R50" s="35">
        <v>0</v>
      </c>
      <c r="S50" s="35">
        <v>6927.1</v>
      </c>
      <c r="T50" s="35">
        <v>6927.1</v>
      </c>
    </row>
    <row r="51" spans="1:20" ht="32.25" customHeight="1">
      <c r="A51" s="102" t="s">
        <v>16</v>
      </c>
      <c r="B51" s="102"/>
      <c r="C51" s="102"/>
      <c r="D51" s="102"/>
      <c r="E51" s="102"/>
      <c r="F51" s="102"/>
      <c r="G51" s="102"/>
      <c r="H51" s="102"/>
      <c r="I51" s="16">
        <v>653</v>
      </c>
      <c r="J51" s="32">
        <v>1</v>
      </c>
      <c r="K51" s="32">
        <v>13</v>
      </c>
      <c r="L51" s="33" t="s">
        <v>68</v>
      </c>
      <c r="M51" s="34">
        <v>112</v>
      </c>
      <c r="N51" s="35">
        <v>560.9</v>
      </c>
      <c r="O51" s="35">
        <v>300</v>
      </c>
      <c r="P51" s="35">
        <v>0</v>
      </c>
      <c r="Q51" s="35">
        <v>150</v>
      </c>
      <c r="R51" s="35">
        <v>0</v>
      </c>
      <c r="S51" s="35">
        <v>169.9</v>
      </c>
      <c r="T51" s="35">
        <v>360.9</v>
      </c>
    </row>
    <row r="52" spans="1:20" s="10" customFormat="1" ht="44.25" customHeight="1">
      <c r="A52" s="113" t="s">
        <v>85</v>
      </c>
      <c r="B52" s="114"/>
      <c r="C52" s="114"/>
      <c r="D52" s="115"/>
      <c r="E52" s="55"/>
      <c r="F52" s="55"/>
      <c r="G52" s="55"/>
      <c r="H52" s="55"/>
      <c r="I52" s="16"/>
      <c r="J52" s="32">
        <v>1</v>
      </c>
      <c r="K52" s="32">
        <v>13</v>
      </c>
      <c r="L52" s="33" t="s">
        <v>68</v>
      </c>
      <c r="M52" s="34">
        <v>119</v>
      </c>
      <c r="N52" s="35">
        <v>2091.9</v>
      </c>
      <c r="O52" s="35"/>
      <c r="P52" s="35"/>
      <c r="Q52" s="35"/>
      <c r="R52" s="35"/>
      <c r="S52" s="35">
        <v>2091.9</v>
      </c>
      <c r="T52" s="35">
        <v>2091.9</v>
      </c>
    </row>
    <row r="53" spans="1:20" s="10" customFormat="1" ht="20.25" customHeight="1">
      <c r="A53" s="99" t="s">
        <v>131</v>
      </c>
      <c r="B53" s="100"/>
      <c r="C53" s="100"/>
      <c r="D53" s="101"/>
      <c r="E53" s="74"/>
      <c r="F53" s="74"/>
      <c r="G53" s="74"/>
      <c r="H53" s="74"/>
      <c r="I53" s="15"/>
      <c r="J53" s="28">
        <v>1</v>
      </c>
      <c r="K53" s="28">
        <v>13</v>
      </c>
      <c r="L53" s="29" t="s">
        <v>68</v>
      </c>
      <c r="M53" s="30">
        <v>0</v>
      </c>
      <c r="N53" s="31">
        <v>355.5</v>
      </c>
      <c r="O53" s="31"/>
      <c r="P53" s="31"/>
      <c r="Q53" s="31"/>
      <c r="R53" s="31"/>
      <c r="S53" s="31">
        <v>130</v>
      </c>
      <c r="T53" s="31">
        <v>0</v>
      </c>
    </row>
    <row r="54" spans="1:20" s="10" customFormat="1" ht="26.25" customHeight="1">
      <c r="A54" s="102" t="s">
        <v>80</v>
      </c>
      <c r="B54" s="102"/>
      <c r="C54" s="102"/>
      <c r="D54" s="102"/>
      <c r="E54" s="102"/>
      <c r="F54" s="102"/>
      <c r="G54" s="102"/>
      <c r="H54" s="102"/>
      <c r="I54" s="16"/>
      <c r="J54" s="32">
        <v>1</v>
      </c>
      <c r="K54" s="32">
        <v>13</v>
      </c>
      <c r="L54" s="33" t="s">
        <v>68</v>
      </c>
      <c r="M54" s="34">
        <v>200</v>
      </c>
      <c r="N54" s="35">
        <f aca="true" t="shared" si="16" ref="N54:S54">N55</f>
        <v>355.5</v>
      </c>
      <c r="O54" s="35">
        <f t="shared" si="16"/>
        <v>860.16633</v>
      </c>
      <c r="P54" s="35">
        <f t="shared" si="16"/>
        <v>0</v>
      </c>
      <c r="Q54" s="35">
        <f t="shared" si="16"/>
        <v>789.4</v>
      </c>
      <c r="R54" s="35">
        <f t="shared" si="16"/>
        <v>0</v>
      </c>
      <c r="S54" s="35">
        <f t="shared" si="16"/>
        <v>130</v>
      </c>
      <c r="T54" s="35">
        <v>0</v>
      </c>
    </row>
    <row r="55" spans="1:20" ht="29.25" customHeight="1">
      <c r="A55" s="102" t="s">
        <v>8</v>
      </c>
      <c r="B55" s="102"/>
      <c r="C55" s="102"/>
      <c r="D55" s="102"/>
      <c r="E55" s="102"/>
      <c r="F55" s="102"/>
      <c r="G55" s="102"/>
      <c r="H55" s="102"/>
      <c r="I55" s="16"/>
      <c r="J55" s="32">
        <v>1</v>
      </c>
      <c r="K55" s="32">
        <v>13</v>
      </c>
      <c r="L55" s="33" t="s">
        <v>68</v>
      </c>
      <c r="M55" s="34">
        <v>240</v>
      </c>
      <c r="N55" s="35">
        <v>355.5</v>
      </c>
      <c r="O55" s="35">
        <f>O56+O62</f>
        <v>860.16633</v>
      </c>
      <c r="P55" s="35">
        <f>P56+P62</f>
        <v>0</v>
      </c>
      <c r="Q55" s="35">
        <f>Q56+Q62</f>
        <v>789.4</v>
      </c>
      <c r="R55" s="35">
        <f>R56+R62</f>
        <v>0</v>
      </c>
      <c r="S55" s="35">
        <v>130</v>
      </c>
      <c r="T55" s="35">
        <v>0</v>
      </c>
    </row>
    <row r="56" spans="1:20" ht="25.5" customHeight="1">
      <c r="A56" s="102" t="s">
        <v>55</v>
      </c>
      <c r="B56" s="102"/>
      <c r="C56" s="102"/>
      <c r="D56" s="102"/>
      <c r="E56" s="102"/>
      <c r="F56" s="102"/>
      <c r="G56" s="102"/>
      <c r="H56" s="102"/>
      <c r="I56" s="16">
        <v>653</v>
      </c>
      <c r="J56" s="32">
        <v>1</v>
      </c>
      <c r="K56" s="32">
        <v>13</v>
      </c>
      <c r="L56" s="33" t="s">
        <v>68</v>
      </c>
      <c r="M56" s="34">
        <v>242</v>
      </c>
      <c r="N56" s="35">
        <v>0</v>
      </c>
      <c r="O56" s="35">
        <f>480.33266*0.5-30</f>
        <v>210.16633</v>
      </c>
      <c r="P56" s="35">
        <v>0</v>
      </c>
      <c r="Q56" s="35">
        <v>183.4</v>
      </c>
      <c r="R56" s="35">
        <v>0</v>
      </c>
      <c r="S56" s="35">
        <v>0</v>
      </c>
      <c r="T56" s="35">
        <v>0</v>
      </c>
    </row>
    <row r="57" spans="1:20" ht="25.5" customHeight="1">
      <c r="A57" s="117" t="s">
        <v>9</v>
      </c>
      <c r="B57" s="130"/>
      <c r="C57" s="130"/>
      <c r="D57" s="130"/>
      <c r="E57" s="130"/>
      <c r="F57" s="130"/>
      <c r="G57" s="130"/>
      <c r="H57" s="131"/>
      <c r="I57" s="16"/>
      <c r="J57" s="32">
        <v>1</v>
      </c>
      <c r="K57" s="32">
        <v>13</v>
      </c>
      <c r="L57" s="33" t="s">
        <v>68</v>
      </c>
      <c r="M57" s="34">
        <v>244</v>
      </c>
      <c r="N57" s="35">
        <v>355.5</v>
      </c>
      <c r="O57" s="35"/>
      <c r="P57" s="35"/>
      <c r="Q57" s="35"/>
      <c r="R57" s="35"/>
      <c r="S57" s="35">
        <v>130</v>
      </c>
      <c r="T57" s="35">
        <v>0</v>
      </c>
    </row>
    <row r="58" spans="1:20" ht="25.5" customHeight="1">
      <c r="A58" s="99" t="s">
        <v>132</v>
      </c>
      <c r="B58" s="100"/>
      <c r="C58" s="100"/>
      <c r="D58" s="101"/>
      <c r="E58" s="74"/>
      <c r="F58" s="74"/>
      <c r="G58" s="74"/>
      <c r="H58" s="74"/>
      <c r="I58" s="15"/>
      <c r="J58" s="28">
        <v>1</v>
      </c>
      <c r="K58" s="28">
        <v>13</v>
      </c>
      <c r="L58" s="29" t="s">
        <v>68</v>
      </c>
      <c r="M58" s="30">
        <v>0</v>
      </c>
      <c r="N58" s="31">
        <v>150</v>
      </c>
      <c r="O58" s="31"/>
      <c r="P58" s="31"/>
      <c r="Q58" s="31"/>
      <c r="R58" s="31"/>
      <c r="S58" s="31">
        <v>150</v>
      </c>
      <c r="T58" s="31">
        <v>348.2</v>
      </c>
    </row>
    <row r="59" spans="1:20" ht="25.5" customHeight="1">
      <c r="A59" s="102" t="s">
        <v>80</v>
      </c>
      <c r="B59" s="102"/>
      <c r="C59" s="102"/>
      <c r="D59" s="102"/>
      <c r="E59" s="102"/>
      <c r="F59" s="102"/>
      <c r="G59" s="102"/>
      <c r="H59" s="102"/>
      <c r="I59" s="16"/>
      <c r="J59" s="32">
        <v>1</v>
      </c>
      <c r="K59" s="32">
        <v>13</v>
      </c>
      <c r="L59" s="33" t="s">
        <v>68</v>
      </c>
      <c r="M59" s="34">
        <v>200</v>
      </c>
      <c r="N59" s="35">
        <v>125</v>
      </c>
      <c r="O59" s="35"/>
      <c r="P59" s="35"/>
      <c r="Q59" s="35"/>
      <c r="R59" s="35"/>
      <c r="S59" s="35">
        <v>125</v>
      </c>
      <c r="T59" s="35">
        <v>323.2</v>
      </c>
    </row>
    <row r="60" spans="1:20" ht="25.5" customHeight="1">
      <c r="A60" s="102" t="s">
        <v>8</v>
      </c>
      <c r="B60" s="102"/>
      <c r="C60" s="102"/>
      <c r="D60" s="102"/>
      <c r="E60" s="102"/>
      <c r="F60" s="102"/>
      <c r="G60" s="102"/>
      <c r="H60" s="102"/>
      <c r="I60" s="16"/>
      <c r="J60" s="32">
        <v>1</v>
      </c>
      <c r="K60" s="32">
        <v>13</v>
      </c>
      <c r="L60" s="33" t="s">
        <v>68</v>
      </c>
      <c r="M60" s="34">
        <v>240</v>
      </c>
      <c r="N60" s="35">
        <v>125</v>
      </c>
      <c r="O60" s="35"/>
      <c r="P60" s="35"/>
      <c r="Q60" s="35"/>
      <c r="R60" s="35"/>
      <c r="S60" s="35">
        <v>125</v>
      </c>
      <c r="T60" s="35">
        <v>323.2</v>
      </c>
    </row>
    <row r="61" spans="1:20" ht="25.5" customHeight="1">
      <c r="A61" s="102" t="s">
        <v>55</v>
      </c>
      <c r="B61" s="102"/>
      <c r="C61" s="102"/>
      <c r="D61" s="102"/>
      <c r="E61" s="102"/>
      <c r="F61" s="102"/>
      <c r="G61" s="102"/>
      <c r="H61" s="102"/>
      <c r="I61" s="16">
        <v>653</v>
      </c>
      <c r="J61" s="32">
        <v>1</v>
      </c>
      <c r="K61" s="32">
        <v>13</v>
      </c>
      <c r="L61" s="33" t="s">
        <v>68</v>
      </c>
      <c r="M61" s="34">
        <v>242</v>
      </c>
      <c r="N61" s="35">
        <v>75</v>
      </c>
      <c r="O61" s="35"/>
      <c r="P61" s="35"/>
      <c r="Q61" s="35"/>
      <c r="R61" s="35"/>
      <c r="S61" s="35">
        <v>55.1</v>
      </c>
      <c r="T61" s="35">
        <v>174.2</v>
      </c>
    </row>
    <row r="62" spans="1:20" ht="27" customHeight="1">
      <c r="A62" s="102" t="s">
        <v>9</v>
      </c>
      <c r="B62" s="102"/>
      <c r="C62" s="102"/>
      <c r="D62" s="102"/>
      <c r="E62" s="102"/>
      <c r="F62" s="102"/>
      <c r="G62" s="102"/>
      <c r="H62" s="102"/>
      <c r="I62" s="16">
        <v>653</v>
      </c>
      <c r="J62" s="32">
        <v>1</v>
      </c>
      <c r="K62" s="32">
        <v>13</v>
      </c>
      <c r="L62" s="33" t="s">
        <v>68</v>
      </c>
      <c r="M62" s="34">
        <v>244</v>
      </c>
      <c r="N62" s="48">
        <v>50</v>
      </c>
      <c r="O62" s="48">
        <v>650</v>
      </c>
      <c r="P62" s="48">
        <v>0</v>
      </c>
      <c r="Q62" s="48">
        <f>513.4+92.6</f>
        <v>606</v>
      </c>
      <c r="R62" s="48">
        <v>0</v>
      </c>
      <c r="S62" s="48">
        <v>69.9</v>
      </c>
      <c r="T62" s="48">
        <v>149</v>
      </c>
    </row>
    <row r="63" spans="1:20" ht="18" customHeight="1">
      <c r="A63" s="102" t="s">
        <v>13</v>
      </c>
      <c r="B63" s="102"/>
      <c r="C63" s="102"/>
      <c r="D63" s="102"/>
      <c r="E63" s="102"/>
      <c r="F63" s="102"/>
      <c r="G63" s="102"/>
      <c r="H63" s="102"/>
      <c r="I63" s="16"/>
      <c r="J63" s="32">
        <v>1</v>
      </c>
      <c r="K63" s="32">
        <v>13</v>
      </c>
      <c r="L63" s="33" t="s">
        <v>68</v>
      </c>
      <c r="M63" s="34">
        <v>850</v>
      </c>
      <c r="N63" s="35">
        <f>N64</f>
        <v>25</v>
      </c>
      <c r="O63" s="35"/>
      <c r="P63" s="35"/>
      <c r="Q63" s="35"/>
      <c r="R63" s="35"/>
      <c r="S63" s="35">
        <f>S64</f>
        <v>25</v>
      </c>
      <c r="T63" s="35">
        <f>T64</f>
        <v>25</v>
      </c>
    </row>
    <row r="64" spans="1:20" ht="16.5" customHeight="1">
      <c r="A64" s="116" t="s">
        <v>14</v>
      </c>
      <c r="B64" s="116"/>
      <c r="C64" s="116"/>
      <c r="D64" s="116"/>
      <c r="E64" s="116"/>
      <c r="F64" s="55"/>
      <c r="G64" s="55"/>
      <c r="H64" s="55"/>
      <c r="I64" s="16">
        <v>653</v>
      </c>
      <c r="J64" s="32">
        <v>1</v>
      </c>
      <c r="K64" s="32">
        <v>13</v>
      </c>
      <c r="L64" s="33" t="s">
        <v>68</v>
      </c>
      <c r="M64" s="34">
        <v>852</v>
      </c>
      <c r="N64" s="35">
        <v>25</v>
      </c>
      <c r="O64" s="35"/>
      <c r="P64" s="35"/>
      <c r="Q64" s="35"/>
      <c r="R64" s="35"/>
      <c r="S64" s="35">
        <v>25</v>
      </c>
      <c r="T64" s="35">
        <v>25</v>
      </c>
    </row>
    <row r="65" spans="1:20" ht="35.25" customHeight="1">
      <c r="A65" s="99" t="s">
        <v>143</v>
      </c>
      <c r="B65" s="100"/>
      <c r="C65" s="100"/>
      <c r="D65" s="101"/>
      <c r="E65" s="75"/>
      <c r="F65" s="75"/>
      <c r="G65" s="75"/>
      <c r="H65" s="75"/>
      <c r="I65" s="15"/>
      <c r="J65" s="28">
        <v>1</v>
      </c>
      <c r="K65" s="28">
        <v>13</v>
      </c>
      <c r="L65" s="29" t="s">
        <v>68</v>
      </c>
      <c r="M65" s="30">
        <v>0</v>
      </c>
      <c r="N65" s="31">
        <v>549.9</v>
      </c>
      <c r="O65" s="31"/>
      <c r="P65" s="31"/>
      <c r="Q65" s="31"/>
      <c r="R65" s="31"/>
      <c r="S65" s="31">
        <v>149.9</v>
      </c>
      <c r="T65" s="31">
        <v>25</v>
      </c>
    </row>
    <row r="66" spans="1:20" ht="24" customHeight="1">
      <c r="A66" s="102" t="s">
        <v>80</v>
      </c>
      <c r="B66" s="102"/>
      <c r="C66" s="102"/>
      <c r="D66" s="102"/>
      <c r="E66" s="102"/>
      <c r="F66" s="102"/>
      <c r="G66" s="102"/>
      <c r="H66" s="102"/>
      <c r="I66" s="16"/>
      <c r="J66" s="32">
        <v>1</v>
      </c>
      <c r="K66" s="32">
        <v>13</v>
      </c>
      <c r="L66" s="33" t="s">
        <v>68</v>
      </c>
      <c r="M66" s="34">
        <v>200</v>
      </c>
      <c r="N66" s="35">
        <v>549.9</v>
      </c>
      <c r="O66" s="35"/>
      <c r="P66" s="35"/>
      <c r="Q66" s="35"/>
      <c r="R66" s="35"/>
      <c r="S66" s="35">
        <v>149.9</v>
      </c>
      <c r="T66" s="35">
        <v>0</v>
      </c>
    </row>
    <row r="67" spans="1:20" ht="25.5" customHeight="1">
      <c r="A67" s="102" t="s">
        <v>8</v>
      </c>
      <c r="B67" s="102"/>
      <c r="C67" s="102"/>
      <c r="D67" s="102"/>
      <c r="E67" s="102"/>
      <c r="F67" s="102"/>
      <c r="G67" s="102"/>
      <c r="H67" s="102"/>
      <c r="I67" s="16"/>
      <c r="J67" s="32">
        <v>1</v>
      </c>
      <c r="K67" s="32">
        <v>13</v>
      </c>
      <c r="L67" s="33" t="s">
        <v>68</v>
      </c>
      <c r="M67" s="34">
        <v>240</v>
      </c>
      <c r="N67" s="35">
        <v>549.9</v>
      </c>
      <c r="O67" s="35"/>
      <c r="P67" s="35"/>
      <c r="Q67" s="35"/>
      <c r="R67" s="35"/>
      <c r="S67" s="35">
        <v>149.9</v>
      </c>
      <c r="T67" s="35">
        <v>25</v>
      </c>
    </row>
    <row r="68" spans="1:20" ht="27.75" customHeight="1">
      <c r="A68" s="102" t="s">
        <v>55</v>
      </c>
      <c r="B68" s="102"/>
      <c r="C68" s="102"/>
      <c r="D68" s="102"/>
      <c r="E68" s="102"/>
      <c r="F68" s="102"/>
      <c r="G68" s="102"/>
      <c r="H68" s="102"/>
      <c r="I68" s="16">
        <v>653</v>
      </c>
      <c r="J68" s="32">
        <v>1</v>
      </c>
      <c r="K68" s="32">
        <v>13</v>
      </c>
      <c r="L68" s="33" t="s">
        <v>68</v>
      </c>
      <c r="M68" s="34">
        <v>242</v>
      </c>
      <c r="N68" s="35">
        <v>330</v>
      </c>
      <c r="O68" s="35"/>
      <c r="P68" s="35"/>
      <c r="Q68" s="35"/>
      <c r="R68" s="35"/>
      <c r="S68" s="35">
        <v>149.9</v>
      </c>
      <c r="T68" s="35">
        <v>0</v>
      </c>
    </row>
    <row r="69" spans="1:20" ht="30" customHeight="1">
      <c r="A69" s="102" t="s">
        <v>9</v>
      </c>
      <c r="B69" s="102"/>
      <c r="C69" s="102"/>
      <c r="D69" s="102"/>
      <c r="E69" s="102"/>
      <c r="F69" s="102"/>
      <c r="G69" s="102"/>
      <c r="H69" s="102"/>
      <c r="I69" s="16">
        <v>653</v>
      </c>
      <c r="J69" s="32">
        <v>1</v>
      </c>
      <c r="K69" s="32">
        <v>13</v>
      </c>
      <c r="L69" s="33" t="s">
        <v>68</v>
      </c>
      <c r="M69" s="34">
        <v>244</v>
      </c>
      <c r="N69" s="48">
        <v>219.9</v>
      </c>
      <c r="O69" s="48">
        <v>650</v>
      </c>
      <c r="P69" s="48">
        <v>0</v>
      </c>
      <c r="Q69" s="48">
        <f>513.4+92.6</f>
        <v>606</v>
      </c>
      <c r="R69" s="48">
        <v>0</v>
      </c>
      <c r="S69" s="48">
        <v>0</v>
      </c>
      <c r="T69" s="48">
        <v>25</v>
      </c>
    </row>
    <row r="70" spans="1:20" ht="15.75" customHeight="1">
      <c r="A70" s="107" t="s">
        <v>129</v>
      </c>
      <c r="B70" s="107"/>
      <c r="C70" s="107"/>
      <c r="D70" s="107"/>
      <c r="E70" s="107"/>
      <c r="F70" s="107"/>
      <c r="G70" s="107"/>
      <c r="H70" s="107"/>
      <c r="I70" s="15"/>
      <c r="J70" s="28">
        <v>1</v>
      </c>
      <c r="K70" s="28">
        <v>13</v>
      </c>
      <c r="L70" s="29" t="s">
        <v>124</v>
      </c>
      <c r="M70" s="30">
        <v>0</v>
      </c>
      <c r="N70" s="31">
        <v>0</v>
      </c>
      <c r="O70" s="31"/>
      <c r="P70" s="31"/>
      <c r="Q70" s="31"/>
      <c r="R70" s="31"/>
      <c r="S70" s="31">
        <v>791</v>
      </c>
      <c r="T70" s="31">
        <v>1659</v>
      </c>
    </row>
    <row r="71" spans="1:20" ht="18.75" customHeight="1">
      <c r="A71" s="117" t="s">
        <v>12</v>
      </c>
      <c r="B71" s="118"/>
      <c r="C71" s="118"/>
      <c r="D71" s="119"/>
      <c r="E71" s="73"/>
      <c r="F71" s="73"/>
      <c r="G71" s="73"/>
      <c r="H71" s="73"/>
      <c r="I71" s="16"/>
      <c r="J71" s="32">
        <v>1</v>
      </c>
      <c r="K71" s="32">
        <v>13</v>
      </c>
      <c r="L71" s="33" t="s">
        <v>124</v>
      </c>
      <c r="M71" s="34">
        <v>800</v>
      </c>
      <c r="N71" s="35">
        <v>0</v>
      </c>
      <c r="O71" s="35"/>
      <c r="P71" s="35"/>
      <c r="Q71" s="35"/>
      <c r="R71" s="35"/>
      <c r="S71" s="35">
        <v>791</v>
      </c>
      <c r="T71" s="35">
        <v>1659</v>
      </c>
    </row>
    <row r="72" spans="1:20" ht="18.75" customHeight="1">
      <c r="A72" s="117" t="s">
        <v>126</v>
      </c>
      <c r="B72" s="118"/>
      <c r="C72" s="118"/>
      <c r="D72" s="119"/>
      <c r="E72" s="73"/>
      <c r="F72" s="73"/>
      <c r="G72" s="73"/>
      <c r="H72" s="73"/>
      <c r="I72" s="16"/>
      <c r="J72" s="32">
        <v>1</v>
      </c>
      <c r="K72" s="32">
        <v>13</v>
      </c>
      <c r="L72" s="33" t="s">
        <v>124</v>
      </c>
      <c r="M72" s="34">
        <v>870</v>
      </c>
      <c r="N72" s="35">
        <v>0</v>
      </c>
      <c r="O72" s="35"/>
      <c r="P72" s="35"/>
      <c r="Q72" s="35"/>
      <c r="R72" s="35"/>
      <c r="S72" s="35">
        <v>791</v>
      </c>
      <c r="T72" s="35">
        <v>1659</v>
      </c>
    </row>
    <row r="73" spans="1:20" s="10" customFormat="1" ht="23.25" customHeight="1">
      <c r="A73" s="108" t="s">
        <v>35</v>
      </c>
      <c r="B73" s="108"/>
      <c r="C73" s="108"/>
      <c r="D73" s="108"/>
      <c r="E73" s="108"/>
      <c r="F73" s="108"/>
      <c r="G73" s="108"/>
      <c r="H73" s="108"/>
      <c r="I73" s="17">
        <v>653</v>
      </c>
      <c r="J73" s="20">
        <v>2</v>
      </c>
      <c r="K73" s="20">
        <v>0</v>
      </c>
      <c r="L73" s="21" t="s">
        <v>61</v>
      </c>
      <c r="M73" s="22">
        <v>0</v>
      </c>
      <c r="N73" s="23">
        <v>189.2</v>
      </c>
      <c r="O73" s="23">
        <f aca="true" t="shared" si="17" ref="O73:T73">O74</f>
        <v>156</v>
      </c>
      <c r="P73" s="23">
        <f t="shared" si="17"/>
        <v>156</v>
      </c>
      <c r="Q73" s="23">
        <f t="shared" si="17"/>
        <v>156</v>
      </c>
      <c r="R73" s="23">
        <f t="shared" si="17"/>
        <v>156</v>
      </c>
      <c r="S73" s="23">
        <f t="shared" si="17"/>
        <v>189.2</v>
      </c>
      <c r="T73" s="23">
        <f t="shared" si="17"/>
        <v>189.2</v>
      </c>
    </row>
    <row r="74" spans="1:20" ht="19.5" customHeight="1">
      <c r="A74" s="103" t="s">
        <v>34</v>
      </c>
      <c r="B74" s="103"/>
      <c r="C74" s="103"/>
      <c r="D74" s="103"/>
      <c r="E74" s="103"/>
      <c r="F74" s="103"/>
      <c r="G74" s="103"/>
      <c r="H74" s="103"/>
      <c r="I74" s="14">
        <v>653</v>
      </c>
      <c r="J74" s="24">
        <v>2</v>
      </c>
      <c r="K74" s="24">
        <v>3</v>
      </c>
      <c r="L74" s="25" t="s">
        <v>61</v>
      </c>
      <c r="M74" s="26">
        <v>0</v>
      </c>
      <c r="N74" s="27">
        <f aca="true" t="shared" si="18" ref="N74:T74">N76</f>
        <v>189.2</v>
      </c>
      <c r="O74" s="27">
        <f t="shared" si="18"/>
        <v>156</v>
      </c>
      <c r="P74" s="27">
        <f t="shared" si="18"/>
        <v>156</v>
      </c>
      <c r="Q74" s="27">
        <f t="shared" si="18"/>
        <v>156</v>
      </c>
      <c r="R74" s="27">
        <f t="shared" si="18"/>
        <v>156</v>
      </c>
      <c r="S74" s="27">
        <f t="shared" si="18"/>
        <v>189.2</v>
      </c>
      <c r="T74" s="27">
        <f t="shared" si="18"/>
        <v>189.2</v>
      </c>
    </row>
    <row r="75" spans="1:20" ht="39.75" customHeight="1">
      <c r="A75" s="109" t="s">
        <v>105</v>
      </c>
      <c r="B75" s="110"/>
      <c r="C75" s="110"/>
      <c r="D75" s="111"/>
      <c r="E75" s="54"/>
      <c r="F75" s="54"/>
      <c r="G75" s="54"/>
      <c r="H75" s="54"/>
      <c r="I75" s="15">
        <v>653</v>
      </c>
      <c r="J75" s="28">
        <v>2</v>
      </c>
      <c r="K75" s="28">
        <v>3</v>
      </c>
      <c r="L75" s="29" t="s">
        <v>61</v>
      </c>
      <c r="M75" s="30">
        <v>0</v>
      </c>
      <c r="N75" s="49">
        <f>N76</f>
        <v>189.2</v>
      </c>
      <c r="O75" s="49">
        <f aca="true" t="shared" si="19" ref="O75:T75">O76</f>
        <v>156</v>
      </c>
      <c r="P75" s="49">
        <f t="shared" si="19"/>
        <v>156</v>
      </c>
      <c r="Q75" s="49">
        <f t="shared" si="19"/>
        <v>156</v>
      </c>
      <c r="R75" s="49">
        <f t="shared" si="19"/>
        <v>156</v>
      </c>
      <c r="S75" s="49">
        <f t="shared" si="19"/>
        <v>189.2</v>
      </c>
      <c r="T75" s="49">
        <f t="shared" si="19"/>
        <v>189.2</v>
      </c>
    </row>
    <row r="76" spans="1:20" ht="41.25" customHeight="1">
      <c r="A76" s="107" t="s">
        <v>134</v>
      </c>
      <c r="B76" s="107"/>
      <c r="C76" s="107"/>
      <c r="D76" s="107"/>
      <c r="E76" s="107"/>
      <c r="F76" s="107"/>
      <c r="G76" s="107"/>
      <c r="H76" s="107"/>
      <c r="I76" s="15">
        <v>653</v>
      </c>
      <c r="J76" s="28">
        <v>2</v>
      </c>
      <c r="K76" s="28">
        <v>3</v>
      </c>
      <c r="L76" s="29" t="s">
        <v>70</v>
      </c>
      <c r="M76" s="30">
        <v>0</v>
      </c>
      <c r="N76" s="49">
        <v>189.2</v>
      </c>
      <c r="O76" s="49">
        <f aca="true" t="shared" si="20" ref="O76:T76">O78</f>
        <v>156</v>
      </c>
      <c r="P76" s="49">
        <f t="shared" si="20"/>
        <v>156</v>
      </c>
      <c r="Q76" s="49">
        <f t="shared" si="20"/>
        <v>156</v>
      </c>
      <c r="R76" s="49">
        <f t="shared" si="20"/>
        <v>156</v>
      </c>
      <c r="S76" s="49">
        <f t="shared" si="20"/>
        <v>189.2</v>
      </c>
      <c r="T76" s="49">
        <f t="shared" si="20"/>
        <v>189.2</v>
      </c>
    </row>
    <row r="77" spans="1:20" ht="20.25" customHeight="1">
      <c r="A77" s="99" t="s">
        <v>133</v>
      </c>
      <c r="B77" s="100"/>
      <c r="C77" s="100"/>
      <c r="D77" s="101"/>
      <c r="E77" s="74"/>
      <c r="F77" s="74"/>
      <c r="G77" s="74"/>
      <c r="H77" s="74"/>
      <c r="I77" s="15"/>
      <c r="J77" s="28">
        <v>2</v>
      </c>
      <c r="K77" s="28">
        <v>3</v>
      </c>
      <c r="L77" s="29" t="s">
        <v>70</v>
      </c>
      <c r="M77" s="30">
        <v>100</v>
      </c>
      <c r="N77" s="49">
        <v>189.2</v>
      </c>
      <c r="O77" s="49"/>
      <c r="P77" s="49"/>
      <c r="Q77" s="49"/>
      <c r="R77" s="49"/>
      <c r="S77" s="49">
        <v>189.2</v>
      </c>
      <c r="T77" s="49">
        <v>189.2</v>
      </c>
    </row>
    <row r="78" spans="1:20" ht="36.75" customHeight="1">
      <c r="A78" s="102" t="s">
        <v>90</v>
      </c>
      <c r="B78" s="102"/>
      <c r="C78" s="102"/>
      <c r="D78" s="102"/>
      <c r="E78" s="102"/>
      <c r="F78" s="102"/>
      <c r="G78" s="102"/>
      <c r="H78" s="102"/>
      <c r="I78" s="16"/>
      <c r="J78" s="32">
        <v>2</v>
      </c>
      <c r="K78" s="32">
        <v>3</v>
      </c>
      <c r="L78" s="34" t="s">
        <v>70</v>
      </c>
      <c r="M78" s="34">
        <v>100</v>
      </c>
      <c r="N78" s="48">
        <f>N79</f>
        <v>189.2</v>
      </c>
      <c r="O78" s="48">
        <f aca="true" t="shared" si="21" ref="O78:T78">O79</f>
        <v>156</v>
      </c>
      <c r="P78" s="48">
        <f t="shared" si="21"/>
        <v>156</v>
      </c>
      <c r="Q78" s="48">
        <f t="shared" si="21"/>
        <v>156</v>
      </c>
      <c r="R78" s="48">
        <f t="shared" si="21"/>
        <v>156</v>
      </c>
      <c r="S78" s="48">
        <f t="shared" si="21"/>
        <v>189.2</v>
      </c>
      <c r="T78" s="48">
        <f t="shared" si="21"/>
        <v>189.2</v>
      </c>
    </row>
    <row r="79" spans="1:20" s="10" customFormat="1" ht="24" customHeight="1">
      <c r="A79" s="102" t="s">
        <v>7</v>
      </c>
      <c r="B79" s="102"/>
      <c r="C79" s="102"/>
      <c r="D79" s="102"/>
      <c r="E79" s="102"/>
      <c r="F79" s="102"/>
      <c r="G79" s="102"/>
      <c r="H79" s="102"/>
      <c r="I79" s="16"/>
      <c r="J79" s="32">
        <v>2</v>
      </c>
      <c r="K79" s="32">
        <v>3</v>
      </c>
      <c r="L79" s="33" t="s">
        <v>70</v>
      </c>
      <c r="M79" s="34">
        <v>120</v>
      </c>
      <c r="N79" s="48">
        <f>N80+N81</f>
        <v>189.2</v>
      </c>
      <c r="O79" s="48">
        <f>O80</f>
        <v>156</v>
      </c>
      <c r="P79" s="48">
        <f>P80</f>
        <v>156</v>
      </c>
      <c r="Q79" s="48">
        <f>Q80</f>
        <v>156</v>
      </c>
      <c r="R79" s="48">
        <f>R80</f>
        <v>156</v>
      </c>
      <c r="S79" s="48">
        <f>S80+S81</f>
        <v>189.2</v>
      </c>
      <c r="T79" s="48">
        <f>T80+T81</f>
        <v>189.2</v>
      </c>
    </row>
    <row r="80" spans="1:20" s="10" customFormat="1" ht="24.75" customHeight="1">
      <c r="A80" s="102" t="s">
        <v>62</v>
      </c>
      <c r="B80" s="102"/>
      <c r="C80" s="102"/>
      <c r="D80" s="102"/>
      <c r="E80" s="102"/>
      <c r="F80" s="102"/>
      <c r="G80" s="102"/>
      <c r="H80" s="102"/>
      <c r="I80" s="16">
        <v>653</v>
      </c>
      <c r="J80" s="32">
        <v>2</v>
      </c>
      <c r="K80" s="32">
        <v>3</v>
      </c>
      <c r="L80" s="33" t="s">
        <v>70</v>
      </c>
      <c r="M80" s="34">
        <v>121</v>
      </c>
      <c r="N80" s="48">
        <v>145.2</v>
      </c>
      <c r="O80" s="48">
        <v>156</v>
      </c>
      <c r="P80" s="48">
        <v>156</v>
      </c>
      <c r="Q80" s="48">
        <v>156</v>
      </c>
      <c r="R80" s="48">
        <v>156</v>
      </c>
      <c r="S80" s="48">
        <v>145.2</v>
      </c>
      <c r="T80" s="48">
        <v>145.2</v>
      </c>
    </row>
    <row r="81" spans="1:20" ht="38.25" customHeight="1">
      <c r="A81" s="113" t="s">
        <v>63</v>
      </c>
      <c r="B81" s="114"/>
      <c r="C81" s="114"/>
      <c r="D81" s="115"/>
      <c r="E81" s="55"/>
      <c r="F81" s="55"/>
      <c r="G81" s="55"/>
      <c r="H81" s="55"/>
      <c r="I81" s="16"/>
      <c r="J81" s="32">
        <v>2</v>
      </c>
      <c r="K81" s="32">
        <v>3</v>
      </c>
      <c r="L81" s="33" t="s">
        <v>70</v>
      </c>
      <c r="M81" s="34">
        <v>129</v>
      </c>
      <c r="N81" s="48">
        <v>44</v>
      </c>
      <c r="O81" s="48"/>
      <c r="P81" s="48"/>
      <c r="Q81" s="48"/>
      <c r="R81" s="48"/>
      <c r="S81" s="48">
        <v>44</v>
      </c>
      <c r="T81" s="48">
        <v>44</v>
      </c>
    </row>
    <row r="82" spans="1:20" s="10" customFormat="1" ht="36.75" customHeight="1">
      <c r="A82" s="108" t="s">
        <v>33</v>
      </c>
      <c r="B82" s="108"/>
      <c r="C82" s="108"/>
      <c r="D82" s="108"/>
      <c r="E82" s="108"/>
      <c r="F82" s="108"/>
      <c r="G82" s="108"/>
      <c r="H82" s="108"/>
      <c r="I82" s="17">
        <v>653</v>
      </c>
      <c r="J82" s="20">
        <v>3</v>
      </c>
      <c r="K82" s="20">
        <v>0</v>
      </c>
      <c r="L82" s="21" t="s">
        <v>60</v>
      </c>
      <c r="M82" s="22">
        <v>0</v>
      </c>
      <c r="N82" s="23">
        <f>SUM(N83+N91+N107+N111)</f>
        <v>4209.2</v>
      </c>
      <c r="O82" s="23">
        <f aca="true" t="shared" si="22" ref="O82:T82">SUM(O83+O91+O111)</f>
        <v>91.80000000000001</v>
      </c>
      <c r="P82" s="23">
        <f t="shared" si="22"/>
        <v>20.2</v>
      </c>
      <c r="Q82" s="23">
        <f t="shared" si="22"/>
        <v>21.82</v>
      </c>
      <c r="R82" s="23">
        <f t="shared" si="22"/>
        <v>20.2</v>
      </c>
      <c r="S82" s="23">
        <f t="shared" si="22"/>
        <v>1052.8</v>
      </c>
      <c r="T82" s="23">
        <f t="shared" si="22"/>
        <v>1242.3</v>
      </c>
    </row>
    <row r="83" spans="1:20" s="11" customFormat="1" ht="31.5" customHeight="1">
      <c r="A83" s="103" t="s">
        <v>59</v>
      </c>
      <c r="B83" s="103"/>
      <c r="C83" s="103"/>
      <c r="D83" s="103"/>
      <c r="E83" s="103"/>
      <c r="F83" s="103"/>
      <c r="G83" s="103"/>
      <c r="H83" s="103"/>
      <c r="I83" s="14">
        <v>653</v>
      </c>
      <c r="J83" s="24">
        <v>3</v>
      </c>
      <c r="K83" s="24">
        <v>4</v>
      </c>
      <c r="L83" s="25" t="s">
        <v>61</v>
      </c>
      <c r="M83" s="26">
        <v>0</v>
      </c>
      <c r="N83" s="50">
        <f aca="true" t="shared" si="23" ref="N83:T83">N86</f>
        <v>26.5</v>
      </c>
      <c r="O83" s="50">
        <f t="shared" si="23"/>
        <v>16.4</v>
      </c>
      <c r="P83" s="50">
        <f t="shared" si="23"/>
        <v>16.4</v>
      </c>
      <c r="Q83" s="50">
        <f t="shared" si="23"/>
        <v>16.4</v>
      </c>
      <c r="R83" s="50">
        <f t="shared" si="23"/>
        <v>16.4</v>
      </c>
      <c r="S83" s="50">
        <f t="shared" si="23"/>
        <v>26.5</v>
      </c>
      <c r="T83" s="50">
        <f t="shared" si="23"/>
        <v>26.5</v>
      </c>
    </row>
    <row r="84" spans="1:20" ht="39" customHeight="1">
      <c r="A84" s="109" t="s">
        <v>105</v>
      </c>
      <c r="B84" s="110"/>
      <c r="C84" s="110"/>
      <c r="D84" s="111"/>
      <c r="E84" s="54"/>
      <c r="F84" s="54"/>
      <c r="G84" s="54"/>
      <c r="H84" s="54"/>
      <c r="I84" s="15">
        <v>653</v>
      </c>
      <c r="J84" s="28">
        <v>3</v>
      </c>
      <c r="K84" s="28">
        <v>4</v>
      </c>
      <c r="L84" s="29" t="s">
        <v>61</v>
      </c>
      <c r="M84" s="30">
        <v>0</v>
      </c>
      <c r="N84" s="31">
        <f aca="true" t="shared" si="24" ref="N84:T84">N86</f>
        <v>26.5</v>
      </c>
      <c r="O84" s="31">
        <f t="shared" si="24"/>
        <v>16.4</v>
      </c>
      <c r="P84" s="31">
        <f t="shared" si="24"/>
        <v>16.4</v>
      </c>
      <c r="Q84" s="31">
        <f t="shared" si="24"/>
        <v>16.4</v>
      </c>
      <c r="R84" s="31">
        <f t="shared" si="24"/>
        <v>16.4</v>
      </c>
      <c r="S84" s="31">
        <f t="shared" si="24"/>
        <v>26.5</v>
      </c>
      <c r="T84" s="31">
        <f t="shared" si="24"/>
        <v>26.5</v>
      </c>
    </row>
    <row r="85" spans="1:20" ht="39" customHeight="1">
      <c r="A85" s="110" t="s">
        <v>135</v>
      </c>
      <c r="B85" s="138"/>
      <c r="C85" s="138"/>
      <c r="D85" s="139"/>
      <c r="E85" s="74"/>
      <c r="F85" s="74"/>
      <c r="G85" s="74"/>
      <c r="H85" s="74"/>
      <c r="I85" s="15"/>
      <c r="J85" s="28">
        <v>3</v>
      </c>
      <c r="K85" s="28">
        <v>4</v>
      </c>
      <c r="L85" s="29" t="s">
        <v>61</v>
      </c>
      <c r="M85" s="30">
        <v>0</v>
      </c>
      <c r="N85" s="31">
        <v>26.5</v>
      </c>
      <c r="O85" s="31"/>
      <c r="P85" s="31"/>
      <c r="Q85" s="31"/>
      <c r="R85" s="31"/>
      <c r="S85" s="31">
        <v>26.5</v>
      </c>
      <c r="T85" s="31">
        <v>26.5</v>
      </c>
    </row>
    <row r="86" spans="1:20" s="10" customFormat="1" ht="47.25" customHeight="1">
      <c r="A86" s="102" t="s">
        <v>111</v>
      </c>
      <c r="B86" s="102"/>
      <c r="C86" s="102"/>
      <c r="D86" s="102"/>
      <c r="E86" s="102"/>
      <c r="F86" s="102"/>
      <c r="G86" s="102"/>
      <c r="H86" s="102"/>
      <c r="I86" s="16">
        <v>653</v>
      </c>
      <c r="J86" s="32">
        <v>3</v>
      </c>
      <c r="K86" s="32">
        <v>4</v>
      </c>
      <c r="L86" s="33" t="s">
        <v>71</v>
      </c>
      <c r="M86" s="34">
        <v>0</v>
      </c>
      <c r="N86" s="35">
        <f aca="true" t="shared" si="25" ref="N86:T86">N88</f>
        <v>26.5</v>
      </c>
      <c r="O86" s="35">
        <f t="shared" si="25"/>
        <v>16.4</v>
      </c>
      <c r="P86" s="35">
        <f t="shared" si="25"/>
        <v>16.4</v>
      </c>
      <c r="Q86" s="35">
        <f t="shared" si="25"/>
        <v>16.4</v>
      </c>
      <c r="R86" s="35">
        <f t="shared" si="25"/>
        <v>16.4</v>
      </c>
      <c r="S86" s="35">
        <f t="shared" si="25"/>
        <v>26.5</v>
      </c>
      <c r="T86" s="35">
        <f t="shared" si="25"/>
        <v>26.5</v>
      </c>
    </row>
    <row r="87" spans="1:20" s="10" customFormat="1" ht="30.75" customHeight="1">
      <c r="A87" s="99" t="s">
        <v>136</v>
      </c>
      <c r="B87" s="100"/>
      <c r="C87" s="100"/>
      <c r="D87" s="101"/>
      <c r="E87" s="74"/>
      <c r="F87" s="74"/>
      <c r="G87" s="74"/>
      <c r="H87" s="74"/>
      <c r="I87" s="15"/>
      <c r="J87" s="28">
        <v>3</v>
      </c>
      <c r="K87" s="28">
        <v>4</v>
      </c>
      <c r="L87" s="29" t="s">
        <v>71</v>
      </c>
      <c r="M87" s="30">
        <v>0</v>
      </c>
      <c r="N87" s="31">
        <v>26.5</v>
      </c>
      <c r="O87" s="31"/>
      <c r="P87" s="31"/>
      <c r="Q87" s="31"/>
      <c r="R87" s="31"/>
      <c r="S87" s="31">
        <v>26.5</v>
      </c>
      <c r="T87" s="31">
        <v>26.5</v>
      </c>
    </row>
    <row r="88" spans="1:20" s="10" customFormat="1" ht="29.25" customHeight="1">
      <c r="A88" s="102" t="s">
        <v>11</v>
      </c>
      <c r="B88" s="102"/>
      <c r="C88" s="102"/>
      <c r="D88" s="102"/>
      <c r="E88" s="102"/>
      <c r="F88" s="102"/>
      <c r="G88" s="102"/>
      <c r="H88" s="102"/>
      <c r="I88" s="16"/>
      <c r="J88" s="32">
        <v>3</v>
      </c>
      <c r="K88" s="32">
        <v>4</v>
      </c>
      <c r="L88" s="33" t="s">
        <v>71</v>
      </c>
      <c r="M88" s="34">
        <v>200</v>
      </c>
      <c r="N88" s="35">
        <f aca="true" t="shared" si="26" ref="N88:T88">N89</f>
        <v>26.5</v>
      </c>
      <c r="O88" s="35">
        <f t="shared" si="26"/>
        <v>16.4</v>
      </c>
      <c r="P88" s="35">
        <f t="shared" si="26"/>
        <v>16.4</v>
      </c>
      <c r="Q88" s="35">
        <f t="shared" si="26"/>
        <v>16.4</v>
      </c>
      <c r="R88" s="35">
        <f t="shared" si="26"/>
        <v>16.4</v>
      </c>
      <c r="S88" s="35">
        <f t="shared" si="26"/>
        <v>26.5</v>
      </c>
      <c r="T88" s="35">
        <f t="shared" si="26"/>
        <v>26.5</v>
      </c>
    </row>
    <row r="89" spans="1:20" s="10" customFormat="1" ht="32.25" customHeight="1">
      <c r="A89" s="102" t="s">
        <v>8</v>
      </c>
      <c r="B89" s="102"/>
      <c r="C89" s="102"/>
      <c r="D89" s="102"/>
      <c r="E89" s="102"/>
      <c r="F89" s="102"/>
      <c r="G89" s="102"/>
      <c r="H89" s="102"/>
      <c r="I89" s="16"/>
      <c r="J89" s="32">
        <v>3</v>
      </c>
      <c r="K89" s="32">
        <v>4</v>
      </c>
      <c r="L89" s="33" t="s">
        <v>71</v>
      </c>
      <c r="M89" s="34">
        <v>240</v>
      </c>
      <c r="N89" s="35">
        <f aca="true" t="shared" si="27" ref="N89:T89">N90</f>
        <v>26.5</v>
      </c>
      <c r="O89" s="35">
        <f t="shared" si="27"/>
        <v>16.4</v>
      </c>
      <c r="P89" s="35">
        <f t="shared" si="27"/>
        <v>16.4</v>
      </c>
      <c r="Q89" s="35">
        <f t="shared" si="27"/>
        <v>16.4</v>
      </c>
      <c r="R89" s="35">
        <f t="shared" si="27"/>
        <v>16.4</v>
      </c>
      <c r="S89" s="35">
        <f t="shared" si="27"/>
        <v>26.5</v>
      </c>
      <c r="T89" s="35">
        <f t="shared" si="27"/>
        <v>26.5</v>
      </c>
    </row>
    <row r="90" spans="1:20" s="10" customFormat="1" ht="30" customHeight="1">
      <c r="A90" s="102" t="s">
        <v>9</v>
      </c>
      <c r="B90" s="102"/>
      <c r="C90" s="102"/>
      <c r="D90" s="102"/>
      <c r="E90" s="102"/>
      <c r="F90" s="102"/>
      <c r="G90" s="102"/>
      <c r="H90" s="102"/>
      <c r="I90" s="16">
        <v>653</v>
      </c>
      <c r="J90" s="32">
        <v>3</v>
      </c>
      <c r="K90" s="32">
        <v>4</v>
      </c>
      <c r="L90" s="33" t="s">
        <v>71</v>
      </c>
      <c r="M90" s="34">
        <v>244</v>
      </c>
      <c r="N90" s="35">
        <v>26.5</v>
      </c>
      <c r="O90" s="35">
        <v>16.4</v>
      </c>
      <c r="P90" s="35">
        <v>16.4</v>
      </c>
      <c r="Q90" s="35">
        <v>16.4</v>
      </c>
      <c r="R90" s="35">
        <v>16.4</v>
      </c>
      <c r="S90" s="35">
        <v>26.5</v>
      </c>
      <c r="T90" s="35">
        <v>26.5</v>
      </c>
    </row>
    <row r="91" spans="1:20" s="10" customFormat="1" ht="43.5" customHeight="1">
      <c r="A91" s="103" t="s">
        <v>32</v>
      </c>
      <c r="B91" s="103"/>
      <c r="C91" s="103"/>
      <c r="D91" s="103"/>
      <c r="E91" s="103"/>
      <c r="F91" s="103"/>
      <c r="G91" s="103"/>
      <c r="H91" s="103"/>
      <c r="I91" s="14">
        <v>653</v>
      </c>
      <c r="J91" s="24">
        <v>3</v>
      </c>
      <c r="K91" s="24">
        <v>9</v>
      </c>
      <c r="L91" s="25" t="s">
        <v>60</v>
      </c>
      <c r="M91" s="26">
        <v>0</v>
      </c>
      <c r="N91" s="27">
        <f>N92+N101</f>
        <v>1199.2</v>
      </c>
      <c r="O91" s="27">
        <f aca="true" t="shared" si="28" ref="O91:T91">O92+O101</f>
        <v>63</v>
      </c>
      <c r="P91" s="27">
        <f t="shared" si="28"/>
        <v>0</v>
      </c>
      <c r="Q91" s="27">
        <f t="shared" si="28"/>
        <v>0</v>
      </c>
      <c r="R91" s="27">
        <f t="shared" si="28"/>
        <v>0</v>
      </c>
      <c r="S91" s="27">
        <f t="shared" si="28"/>
        <v>1010.2</v>
      </c>
      <c r="T91" s="27">
        <f t="shared" si="28"/>
        <v>1200</v>
      </c>
    </row>
    <row r="92" spans="1:20" s="10" customFormat="1" ht="37.5" customHeight="1">
      <c r="A92" s="99" t="s">
        <v>112</v>
      </c>
      <c r="B92" s="110"/>
      <c r="C92" s="110"/>
      <c r="D92" s="111"/>
      <c r="E92" s="55"/>
      <c r="F92" s="55"/>
      <c r="G92" s="55"/>
      <c r="H92" s="55"/>
      <c r="I92" s="16"/>
      <c r="J92" s="32">
        <v>3</v>
      </c>
      <c r="K92" s="32">
        <v>9</v>
      </c>
      <c r="L92" s="33" t="s">
        <v>74</v>
      </c>
      <c r="M92" s="34">
        <v>0</v>
      </c>
      <c r="N92" s="35">
        <v>1000</v>
      </c>
      <c r="O92" s="31"/>
      <c r="P92" s="31"/>
      <c r="Q92" s="31"/>
      <c r="R92" s="31"/>
      <c r="S92" s="35">
        <v>810.2</v>
      </c>
      <c r="T92" s="35">
        <v>1000</v>
      </c>
    </row>
    <row r="93" spans="1:20" s="10" customFormat="1" ht="54.75" customHeight="1">
      <c r="A93" s="99" t="s">
        <v>146</v>
      </c>
      <c r="B93" s="110"/>
      <c r="C93" s="110"/>
      <c r="D93" s="110"/>
      <c r="E93" s="110"/>
      <c r="F93" s="110"/>
      <c r="G93" s="110"/>
      <c r="H93" s="111"/>
      <c r="I93" s="15">
        <v>653</v>
      </c>
      <c r="J93" s="28">
        <v>3</v>
      </c>
      <c r="K93" s="28">
        <v>9</v>
      </c>
      <c r="L93" s="29" t="s">
        <v>95</v>
      </c>
      <c r="M93" s="30">
        <v>0</v>
      </c>
      <c r="N93" s="31">
        <v>500</v>
      </c>
      <c r="O93" s="31"/>
      <c r="P93" s="31"/>
      <c r="Q93" s="31"/>
      <c r="R93" s="31"/>
      <c r="S93" s="31">
        <v>310.2</v>
      </c>
      <c r="T93" s="31">
        <v>500</v>
      </c>
    </row>
    <row r="94" spans="1:20" s="10" customFormat="1" ht="28.5" customHeight="1">
      <c r="A94" s="117" t="s">
        <v>11</v>
      </c>
      <c r="B94" s="130"/>
      <c r="C94" s="130"/>
      <c r="D94" s="130"/>
      <c r="E94" s="130"/>
      <c r="F94" s="130"/>
      <c r="G94" s="130"/>
      <c r="H94" s="131"/>
      <c r="I94" s="16"/>
      <c r="J94" s="32">
        <v>3</v>
      </c>
      <c r="K94" s="32">
        <v>9</v>
      </c>
      <c r="L94" s="33" t="s">
        <v>95</v>
      </c>
      <c r="M94" s="34">
        <v>200</v>
      </c>
      <c r="N94" s="35">
        <v>500</v>
      </c>
      <c r="O94" s="31"/>
      <c r="P94" s="31"/>
      <c r="Q94" s="31"/>
      <c r="R94" s="31"/>
      <c r="S94" s="35">
        <v>310.2</v>
      </c>
      <c r="T94" s="35">
        <v>500</v>
      </c>
    </row>
    <row r="95" spans="1:20" s="10" customFormat="1" ht="31.5" customHeight="1">
      <c r="A95" s="117" t="s">
        <v>8</v>
      </c>
      <c r="B95" s="130"/>
      <c r="C95" s="130"/>
      <c r="D95" s="130"/>
      <c r="E95" s="130"/>
      <c r="F95" s="130"/>
      <c r="G95" s="130"/>
      <c r="H95" s="131"/>
      <c r="I95" s="16"/>
      <c r="J95" s="32">
        <v>3</v>
      </c>
      <c r="K95" s="32">
        <v>9</v>
      </c>
      <c r="L95" s="33" t="s">
        <v>95</v>
      </c>
      <c r="M95" s="34">
        <v>240</v>
      </c>
      <c r="N95" s="35">
        <v>500</v>
      </c>
      <c r="O95" s="31"/>
      <c r="P95" s="31"/>
      <c r="Q95" s="31"/>
      <c r="R95" s="31"/>
      <c r="S95" s="35">
        <v>310.2</v>
      </c>
      <c r="T95" s="35">
        <v>500</v>
      </c>
    </row>
    <row r="96" spans="1:20" s="10" customFormat="1" ht="30.75" customHeight="1">
      <c r="A96" s="117" t="s">
        <v>9</v>
      </c>
      <c r="B96" s="130"/>
      <c r="C96" s="130"/>
      <c r="D96" s="130"/>
      <c r="E96" s="130"/>
      <c r="F96" s="130"/>
      <c r="G96" s="130"/>
      <c r="H96" s="131"/>
      <c r="I96" s="16">
        <v>653</v>
      </c>
      <c r="J96" s="32">
        <v>3</v>
      </c>
      <c r="K96" s="32">
        <v>9</v>
      </c>
      <c r="L96" s="33" t="s">
        <v>95</v>
      </c>
      <c r="M96" s="34">
        <v>244</v>
      </c>
      <c r="N96" s="35">
        <v>500</v>
      </c>
      <c r="O96" s="31"/>
      <c r="P96" s="31"/>
      <c r="Q96" s="31"/>
      <c r="R96" s="31"/>
      <c r="S96" s="35">
        <v>310.2</v>
      </c>
      <c r="T96" s="35">
        <v>500</v>
      </c>
    </row>
    <row r="97" spans="1:20" s="10" customFormat="1" ht="41.25" customHeight="1">
      <c r="A97" s="99" t="s">
        <v>147</v>
      </c>
      <c r="B97" s="110"/>
      <c r="C97" s="110"/>
      <c r="D97" s="110"/>
      <c r="E97" s="110"/>
      <c r="F97" s="110"/>
      <c r="G97" s="110"/>
      <c r="H97" s="111"/>
      <c r="I97" s="15">
        <v>653</v>
      </c>
      <c r="J97" s="28">
        <v>3</v>
      </c>
      <c r="K97" s="28">
        <v>9</v>
      </c>
      <c r="L97" s="29" t="s">
        <v>95</v>
      </c>
      <c r="M97" s="30">
        <v>0</v>
      </c>
      <c r="N97" s="31">
        <v>500</v>
      </c>
      <c r="O97" s="31"/>
      <c r="P97" s="31"/>
      <c r="Q97" s="31"/>
      <c r="R97" s="31"/>
      <c r="S97" s="31">
        <v>500</v>
      </c>
      <c r="T97" s="31">
        <v>500</v>
      </c>
    </row>
    <row r="98" spans="1:20" s="10" customFormat="1" ht="29.25" customHeight="1">
      <c r="A98" s="117" t="s">
        <v>11</v>
      </c>
      <c r="B98" s="130"/>
      <c r="C98" s="130"/>
      <c r="D98" s="130"/>
      <c r="E98" s="130"/>
      <c r="F98" s="130"/>
      <c r="G98" s="130"/>
      <c r="H98" s="131"/>
      <c r="I98" s="16"/>
      <c r="J98" s="32">
        <v>3</v>
      </c>
      <c r="K98" s="32">
        <v>9</v>
      </c>
      <c r="L98" s="33" t="s">
        <v>95</v>
      </c>
      <c r="M98" s="34">
        <v>200</v>
      </c>
      <c r="N98" s="35">
        <v>500</v>
      </c>
      <c r="O98" s="31"/>
      <c r="P98" s="31"/>
      <c r="Q98" s="31"/>
      <c r="R98" s="31"/>
      <c r="S98" s="35">
        <v>500</v>
      </c>
      <c r="T98" s="35">
        <v>500</v>
      </c>
    </row>
    <row r="99" spans="1:20" s="10" customFormat="1" ht="28.5" customHeight="1">
      <c r="A99" s="117" t="s">
        <v>8</v>
      </c>
      <c r="B99" s="130"/>
      <c r="C99" s="130"/>
      <c r="D99" s="130"/>
      <c r="E99" s="130"/>
      <c r="F99" s="130"/>
      <c r="G99" s="130"/>
      <c r="H99" s="131"/>
      <c r="I99" s="16"/>
      <c r="J99" s="32">
        <v>3</v>
      </c>
      <c r="K99" s="32">
        <v>9</v>
      </c>
      <c r="L99" s="33" t="s">
        <v>95</v>
      </c>
      <c r="M99" s="34">
        <v>240</v>
      </c>
      <c r="N99" s="35">
        <v>500</v>
      </c>
      <c r="O99" s="31"/>
      <c r="P99" s="31"/>
      <c r="Q99" s="31"/>
      <c r="R99" s="31"/>
      <c r="S99" s="35">
        <v>500</v>
      </c>
      <c r="T99" s="35">
        <v>500</v>
      </c>
    </row>
    <row r="100" spans="1:20" s="10" customFormat="1" ht="33" customHeight="1">
      <c r="A100" s="117" t="s">
        <v>9</v>
      </c>
      <c r="B100" s="130"/>
      <c r="C100" s="130"/>
      <c r="D100" s="130"/>
      <c r="E100" s="130"/>
      <c r="F100" s="130"/>
      <c r="G100" s="130"/>
      <c r="H100" s="131"/>
      <c r="I100" s="16">
        <v>653</v>
      </c>
      <c r="J100" s="32">
        <v>3</v>
      </c>
      <c r="K100" s="32">
        <v>9</v>
      </c>
      <c r="L100" s="33" t="s">
        <v>95</v>
      </c>
      <c r="M100" s="34">
        <v>244</v>
      </c>
      <c r="N100" s="35">
        <v>500</v>
      </c>
      <c r="O100" s="31"/>
      <c r="P100" s="31"/>
      <c r="Q100" s="31"/>
      <c r="R100" s="31"/>
      <c r="S100" s="35">
        <v>500</v>
      </c>
      <c r="T100" s="35">
        <v>500</v>
      </c>
    </row>
    <row r="101" spans="1:20" ht="42" customHeight="1">
      <c r="A101" s="103" t="s">
        <v>113</v>
      </c>
      <c r="B101" s="103"/>
      <c r="C101" s="103"/>
      <c r="D101" s="103"/>
      <c r="E101" s="72"/>
      <c r="F101" s="72"/>
      <c r="G101" s="72"/>
      <c r="H101" s="72"/>
      <c r="I101" s="14">
        <v>653</v>
      </c>
      <c r="J101" s="24">
        <v>3</v>
      </c>
      <c r="K101" s="24">
        <v>9</v>
      </c>
      <c r="L101" s="25" t="s">
        <v>73</v>
      </c>
      <c r="M101" s="26">
        <v>0</v>
      </c>
      <c r="N101" s="50">
        <v>199.2</v>
      </c>
      <c r="O101" s="50">
        <f aca="true" t="shared" si="29" ref="O101:T101">O107+O102</f>
        <v>63</v>
      </c>
      <c r="P101" s="50">
        <f t="shared" si="29"/>
        <v>0</v>
      </c>
      <c r="Q101" s="50">
        <f t="shared" si="29"/>
        <v>0</v>
      </c>
      <c r="R101" s="50">
        <f t="shared" si="29"/>
        <v>0</v>
      </c>
      <c r="S101" s="50">
        <f t="shared" si="29"/>
        <v>200</v>
      </c>
      <c r="T101" s="50">
        <f t="shared" si="29"/>
        <v>200</v>
      </c>
    </row>
    <row r="102" spans="1:20" s="10" customFormat="1" ht="36" customHeight="1">
      <c r="A102" s="107" t="s">
        <v>137</v>
      </c>
      <c r="B102" s="107"/>
      <c r="C102" s="107"/>
      <c r="D102" s="107"/>
      <c r="E102" s="107"/>
      <c r="F102" s="107"/>
      <c r="G102" s="107"/>
      <c r="H102" s="107"/>
      <c r="I102" s="15">
        <v>653</v>
      </c>
      <c r="J102" s="28">
        <v>3</v>
      </c>
      <c r="K102" s="28">
        <v>9</v>
      </c>
      <c r="L102" s="29" t="s">
        <v>86</v>
      </c>
      <c r="M102" s="30">
        <v>0</v>
      </c>
      <c r="N102" s="31">
        <v>199.2</v>
      </c>
      <c r="O102" s="31">
        <f>O104</f>
        <v>31.5</v>
      </c>
      <c r="P102" s="31">
        <f>P104</f>
        <v>0</v>
      </c>
      <c r="Q102" s="31">
        <f>Q104</f>
        <v>0</v>
      </c>
      <c r="R102" s="31">
        <f>R104</f>
        <v>0</v>
      </c>
      <c r="S102" s="31">
        <v>200</v>
      </c>
      <c r="T102" s="31">
        <v>200</v>
      </c>
    </row>
    <row r="103" spans="1:20" s="10" customFormat="1" ht="22.5" customHeight="1">
      <c r="A103" s="99" t="s">
        <v>138</v>
      </c>
      <c r="B103" s="138"/>
      <c r="C103" s="138"/>
      <c r="D103" s="139"/>
      <c r="E103" s="74"/>
      <c r="F103" s="74"/>
      <c r="G103" s="74"/>
      <c r="H103" s="74"/>
      <c r="I103" s="15"/>
      <c r="J103" s="28">
        <v>3</v>
      </c>
      <c r="K103" s="28">
        <v>9</v>
      </c>
      <c r="L103" s="29" t="s">
        <v>86</v>
      </c>
      <c r="M103" s="30">
        <v>0</v>
      </c>
      <c r="N103" s="31">
        <v>199.2</v>
      </c>
      <c r="O103" s="31"/>
      <c r="P103" s="31"/>
      <c r="Q103" s="31"/>
      <c r="R103" s="31"/>
      <c r="S103" s="31">
        <v>200</v>
      </c>
      <c r="T103" s="31">
        <v>200</v>
      </c>
    </row>
    <row r="104" spans="1:20" s="10" customFormat="1" ht="33.75" customHeight="1">
      <c r="A104" s="102" t="s">
        <v>11</v>
      </c>
      <c r="B104" s="102"/>
      <c r="C104" s="102"/>
      <c r="D104" s="102"/>
      <c r="E104" s="102"/>
      <c r="F104" s="102"/>
      <c r="G104" s="102"/>
      <c r="H104" s="102"/>
      <c r="I104" s="16"/>
      <c r="J104" s="32">
        <v>3</v>
      </c>
      <c r="K104" s="32">
        <v>9</v>
      </c>
      <c r="L104" s="33" t="s">
        <v>86</v>
      </c>
      <c r="M104" s="34">
        <v>200</v>
      </c>
      <c r="N104" s="35">
        <v>199.2</v>
      </c>
      <c r="O104" s="35">
        <f>O105</f>
        <v>31.5</v>
      </c>
      <c r="P104" s="35">
        <f>P105</f>
        <v>0</v>
      </c>
      <c r="Q104" s="35">
        <f>Q105</f>
        <v>0</v>
      </c>
      <c r="R104" s="35">
        <f>R105</f>
        <v>0</v>
      </c>
      <c r="S104" s="35">
        <v>200</v>
      </c>
      <c r="T104" s="35">
        <v>200</v>
      </c>
    </row>
    <row r="105" spans="1:20" s="10" customFormat="1" ht="28.5" customHeight="1">
      <c r="A105" s="102" t="s">
        <v>8</v>
      </c>
      <c r="B105" s="102"/>
      <c r="C105" s="102"/>
      <c r="D105" s="102"/>
      <c r="E105" s="102"/>
      <c r="F105" s="102"/>
      <c r="G105" s="102"/>
      <c r="H105" s="102"/>
      <c r="I105" s="16"/>
      <c r="J105" s="32">
        <v>3</v>
      </c>
      <c r="K105" s="32">
        <v>9</v>
      </c>
      <c r="L105" s="33" t="s">
        <v>86</v>
      </c>
      <c r="M105" s="34">
        <v>240</v>
      </c>
      <c r="N105" s="35">
        <f aca="true" t="shared" si="30" ref="N105:T105">N106</f>
        <v>199.2</v>
      </c>
      <c r="O105" s="35">
        <f t="shared" si="30"/>
        <v>31.5</v>
      </c>
      <c r="P105" s="35">
        <f t="shared" si="30"/>
        <v>0</v>
      </c>
      <c r="Q105" s="35">
        <f t="shared" si="30"/>
        <v>0</v>
      </c>
      <c r="R105" s="35">
        <f t="shared" si="30"/>
        <v>0</v>
      </c>
      <c r="S105" s="35">
        <f t="shared" si="30"/>
        <v>200</v>
      </c>
      <c r="T105" s="35">
        <f t="shared" si="30"/>
        <v>200</v>
      </c>
    </row>
    <row r="106" spans="1:20" s="10" customFormat="1" ht="28.5" customHeight="1">
      <c r="A106" s="102" t="s">
        <v>9</v>
      </c>
      <c r="B106" s="102"/>
      <c r="C106" s="102"/>
      <c r="D106" s="102"/>
      <c r="E106" s="102"/>
      <c r="F106" s="102"/>
      <c r="G106" s="102"/>
      <c r="H106" s="102"/>
      <c r="I106" s="16">
        <v>653</v>
      </c>
      <c r="J106" s="32">
        <v>3</v>
      </c>
      <c r="K106" s="32">
        <v>9</v>
      </c>
      <c r="L106" s="33" t="s">
        <v>86</v>
      </c>
      <c r="M106" s="34">
        <v>244</v>
      </c>
      <c r="N106" s="35">
        <v>199.2</v>
      </c>
      <c r="O106" s="35">
        <v>31.5</v>
      </c>
      <c r="P106" s="35">
        <v>0</v>
      </c>
      <c r="Q106" s="35">
        <v>0</v>
      </c>
      <c r="R106" s="35">
        <v>0</v>
      </c>
      <c r="S106" s="35">
        <v>200</v>
      </c>
      <c r="T106" s="35">
        <v>200</v>
      </c>
    </row>
    <row r="107" spans="1:20" s="10" customFormat="1" ht="69" customHeight="1">
      <c r="A107" s="103" t="s">
        <v>102</v>
      </c>
      <c r="B107" s="103"/>
      <c r="C107" s="103"/>
      <c r="D107" s="103"/>
      <c r="E107" s="103"/>
      <c r="F107" s="103"/>
      <c r="G107" s="103"/>
      <c r="H107" s="103"/>
      <c r="I107" s="14">
        <v>653</v>
      </c>
      <c r="J107" s="24">
        <v>3</v>
      </c>
      <c r="K107" s="24">
        <v>14</v>
      </c>
      <c r="L107" s="25" t="s">
        <v>104</v>
      </c>
      <c r="M107" s="26">
        <v>0</v>
      </c>
      <c r="N107" s="27">
        <f>N108</f>
        <v>2968.5</v>
      </c>
      <c r="O107" s="27">
        <f aca="true" t="shared" si="31" ref="O107:R108">O108</f>
        <v>31.5</v>
      </c>
      <c r="P107" s="27">
        <f t="shared" si="31"/>
        <v>0</v>
      </c>
      <c r="Q107" s="27">
        <f t="shared" si="31"/>
        <v>0</v>
      </c>
      <c r="R107" s="27">
        <f t="shared" si="31"/>
        <v>0</v>
      </c>
      <c r="S107" s="27">
        <v>0</v>
      </c>
      <c r="T107" s="27">
        <v>0</v>
      </c>
    </row>
    <row r="108" spans="1:20" s="10" customFormat="1" ht="28.5" customHeight="1">
      <c r="A108" s="102" t="s">
        <v>11</v>
      </c>
      <c r="B108" s="102"/>
      <c r="C108" s="102"/>
      <c r="D108" s="102"/>
      <c r="E108" s="102"/>
      <c r="F108" s="102"/>
      <c r="G108" s="102"/>
      <c r="H108" s="102"/>
      <c r="I108" s="16"/>
      <c r="J108" s="32">
        <v>3</v>
      </c>
      <c r="K108" s="32">
        <v>14</v>
      </c>
      <c r="L108" s="33" t="s">
        <v>104</v>
      </c>
      <c r="M108" s="34">
        <v>200</v>
      </c>
      <c r="N108" s="48">
        <f>N109</f>
        <v>2968.5</v>
      </c>
      <c r="O108" s="48">
        <f t="shared" si="31"/>
        <v>31.5</v>
      </c>
      <c r="P108" s="48">
        <f t="shared" si="31"/>
        <v>0</v>
      </c>
      <c r="Q108" s="48">
        <f t="shared" si="31"/>
        <v>0</v>
      </c>
      <c r="R108" s="48">
        <f t="shared" si="31"/>
        <v>0</v>
      </c>
      <c r="S108" s="48">
        <f>S109</f>
        <v>0</v>
      </c>
      <c r="T108" s="48">
        <f>T109</f>
        <v>0</v>
      </c>
    </row>
    <row r="109" spans="1:20" s="10" customFormat="1" ht="28.5" customHeight="1">
      <c r="A109" s="102" t="s">
        <v>8</v>
      </c>
      <c r="B109" s="102"/>
      <c r="C109" s="102"/>
      <c r="D109" s="102"/>
      <c r="E109" s="102"/>
      <c r="F109" s="102"/>
      <c r="G109" s="102"/>
      <c r="H109" s="102"/>
      <c r="I109" s="16"/>
      <c r="J109" s="32">
        <v>3</v>
      </c>
      <c r="K109" s="32">
        <v>14</v>
      </c>
      <c r="L109" s="33" t="s">
        <v>104</v>
      </c>
      <c r="M109" s="34">
        <v>240</v>
      </c>
      <c r="N109" s="48">
        <f aca="true" t="shared" si="32" ref="N109:T109">N110</f>
        <v>2968.5</v>
      </c>
      <c r="O109" s="48">
        <f t="shared" si="32"/>
        <v>31.5</v>
      </c>
      <c r="P109" s="48">
        <f t="shared" si="32"/>
        <v>0</v>
      </c>
      <c r="Q109" s="48">
        <f t="shared" si="32"/>
        <v>0</v>
      </c>
      <c r="R109" s="48">
        <f t="shared" si="32"/>
        <v>0</v>
      </c>
      <c r="S109" s="48">
        <f t="shared" si="32"/>
        <v>0</v>
      </c>
      <c r="T109" s="48">
        <f t="shared" si="32"/>
        <v>0</v>
      </c>
    </row>
    <row r="110" spans="1:20" s="10" customFormat="1" ht="28.5" customHeight="1">
      <c r="A110" s="102" t="s">
        <v>9</v>
      </c>
      <c r="B110" s="102"/>
      <c r="C110" s="102"/>
      <c r="D110" s="102"/>
      <c r="E110" s="102"/>
      <c r="F110" s="102"/>
      <c r="G110" s="102"/>
      <c r="H110" s="102"/>
      <c r="I110" s="16">
        <v>653</v>
      </c>
      <c r="J110" s="32">
        <v>3</v>
      </c>
      <c r="K110" s="32">
        <v>14</v>
      </c>
      <c r="L110" s="33" t="s">
        <v>104</v>
      </c>
      <c r="M110" s="34">
        <v>244</v>
      </c>
      <c r="N110" s="48">
        <v>2968.5</v>
      </c>
      <c r="O110" s="48">
        <v>31.5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</row>
    <row r="111" spans="1:20" s="10" customFormat="1" ht="33" customHeight="1">
      <c r="A111" s="103" t="s">
        <v>58</v>
      </c>
      <c r="B111" s="103"/>
      <c r="C111" s="103"/>
      <c r="D111" s="103"/>
      <c r="E111" s="103"/>
      <c r="F111" s="103"/>
      <c r="G111" s="103"/>
      <c r="H111" s="103"/>
      <c r="I111" s="14">
        <v>653</v>
      </c>
      <c r="J111" s="24">
        <v>3</v>
      </c>
      <c r="K111" s="24">
        <v>14</v>
      </c>
      <c r="L111" s="25" t="s">
        <v>60</v>
      </c>
      <c r="M111" s="26">
        <v>0</v>
      </c>
      <c r="N111" s="27">
        <f>N112</f>
        <v>15</v>
      </c>
      <c r="O111" s="27">
        <f aca="true" t="shared" si="33" ref="O111:T111">O113+O117</f>
        <v>12.399999999999999</v>
      </c>
      <c r="P111" s="27">
        <f t="shared" si="33"/>
        <v>3.8</v>
      </c>
      <c r="Q111" s="27">
        <f t="shared" si="33"/>
        <v>5.42</v>
      </c>
      <c r="R111" s="27">
        <f t="shared" si="33"/>
        <v>3.8</v>
      </c>
      <c r="S111" s="27">
        <f t="shared" si="33"/>
        <v>16.1</v>
      </c>
      <c r="T111" s="27">
        <f t="shared" si="33"/>
        <v>15.8</v>
      </c>
    </row>
    <row r="112" spans="1:20" ht="42.75" customHeight="1">
      <c r="A112" s="107" t="s">
        <v>114</v>
      </c>
      <c r="B112" s="107"/>
      <c r="C112" s="107"/>
      <c r="D112" s="107"/>
      <c r="E112" s="54"/>
      <c r="F112" s="54"/>
      <c r="G112" s="54"/>
      <c r="H112" s="54"/>
      <c r="I112" s="15">
        <v>653</v>
      </c>
      <c r="J112" s="28">
        <v>3</v>
      </c>
      <c r="K112" s="28">
        <v>14</v>
      </c>
      <c r="L112" s="29" t="s">
        <v>75</v>
      </c>
      <c r="M112" s="30">
        <v>0</v>
      </c>
      <c r="N112" s="31">
        <f aca="true" t="shared" si="34" ref="N112:T112">N113+N117</f>
        <v>15</v>
      </c>
      <c r="O112" s="31">
        <f t="shared" si="34"/>
        <v>12.399999999999999</v>
      </c>
      <c r="P112" s="31">
        <f t="shared" si="34"/>
        <v>3.8</v>
      </c>
      <c r="Q112" s="31">
        <f t="shared" si="34"/>
        <v>5.42</v>
      </c>
      <c r="R112" s="31">
        <f t="shared" si="34"/>
        <v>3.8</v>
      </c>
      <c r="S112" s="31">
        <f t="shared" si="34"/>
        <v>16.1</v>
      </c>
      <c r="T112" s="31">
        <f t="shared" si="34"/>
        <v>15.8</v>
      </c>
    </row>
    <row r="113" spans="1:20" s="10" customFormat="1" ht="74.25" customHeight="1">
      <c r="A113" s="107" t="s">
        <v>148</v>
      </c>
      <c r="B113" s="107"/>
      <c r="C113" s="107"/>
      <c r="D113" s="107"/>
      <c r="E113" s="107"/>
      <c r="F113" s="107"/>
      <c r="G113" s="107"/>
      <c r="H113" s="107"/>
      <c r="I113" s="15">
        <v>653</v>
      </c>
      <c r="J113" s="28">
        <v>3</v>
      </c>
      <c r="K113" s="28">
        <v>14</v>
      </c>
      <c r="L113" s="79" t="s">
        <v>93</v>
      </c>
      <c r="M113" s="30">
        <v>0</v>
      </c>
      <c r="N113" s="31">
        <f aca="true" t="shared" si="35" ref="N113:T113">N116</f>
        <v>10.5</v>
      </c>
      <c r="O113" s="31">
        <f t="shared" si="35"/>
        <v>8.7</v>
      </c>
      <c r="P113" s="31">
        <f t="shared" si="35"/>
        <v>3.8</v>
      </c>
      <c r="Q113" s="31">
        <f t="shared" si="35"/>
        <v>3.8</v>
      </c>
      <c r="R113" s="31">
        <f t="shared" si="35"/>
        <v>3.8</v>
      </c>
      <c r="S113" s="31">
        <f t="shared" si="35"/>
        <v>12.3</v>
      </c>
      <c r="T113" s="31">
        <f t="shared" si="35"/>
        <v>12.1</v>
      </c>
    </row>
    <row r="114" spans="1:20" s="10" customFormat="1" ht="26.25" customHeight="1">
      <c r="A114" s="102" t="s">
        <v>11</v>
      </c>
      <c r="B114" s="102"/>
      <c r="C114" s="102"/>
      <c r="D114" s="102"/>
      <c r="E114" s="102"/>
      <c r="F114" s="102"/>
      <c r="G114" s="102"/>
      <c r="H114" s="102"/>
      <c r="I114" s="16"/>
      <c r="J114" s="32">
        <v>3</v>
      </c>
      <c r="K114" s="32">
        <v>14</v>
      </c>
      <c r="L114" s="51" t="s">
        <v>93</v>
      </c>
      <c r="M114" s="34">
        <v>200</v>
      </c>
      <c r="N114" s="35">
        <f aca="true" t="shared" si="36" ref="N114:T115">N115</f>
        <v>10.5</v>
      </c>
      <c r="O114" s="35">
        <f>O115</f>
        <v>8.7</v>
      </c>
      <c r="P114" s="35">
        <f>P115</f>
        <v>3.8</v>
      </c>
      <c r="Q114" s="35">
        <f>Q115</f>
        <v>3.8</v>
      </c>
      <c r="R114" s="35">
        <f>R115</f>
        <v>3.8</v>
      </c>
      <c r="S114" s="35">
        <f t="shared" si="36"/>
        <v>12.3</v>
      </c>
      <c r="T114" s="35">
        <f t="shared" si="36"/>
        <v>12.1</v>
      </c>
    </row>
    <row r="115" spans="1:20" s="10" customFormat="1" ht="30" customHeight="1">
      <c r="A115" s="102" t="s">
        <v>8</v>
      </c>
      <c r="B115" s="102"/>
      <c r="C115" s="102"/>
      <c r="D115" s="102"/>
      <c r="E115" s="102"/>
      <c r="F115" s="102"/>
      <c r="G115" s="102"/>
      <c r="H115" s="102"/>
      <c r="I115" s="16"/>
      <c r="J115" s="32">
        <v>3</v>
      </c>
      <c r="K115" s="32">
        <v>14</v>
      </c>
      <c r="L115" s="51" t="s">
        <v>93</v>
      </c>
      <c r="M115" s="34">
        <v>240</v>
      </c>
      <c r="N115" s="35">
        <f t="shared" si="36"/>
        <v>10.5</v>
      </c>
      <c r="O115" s="35">
        <f t="shared" si="36"/>
        <v>8.7</v>
      </c>
      <c r="P115" s="35">
        <f t="shared" si="36"/>
        <v>3.8</v>
      </c>
      <c r="Q115" s="35">
        <f t="shared" si="36"/>
        <v>3.8</v>
      </c>
      <c r="R115" s="35">
        <f t="shared" si="36"/>
        <v>3.8</v>
      </c>
      <c r="S115" s="35">
        <f t="shared" si="36"/>
        <v>12.3</v>
      </c>
      <c r="T115" s="35">
        <f t="shared" si="36"/>
        <v>12.1</v>
      </c>
    </row>
    <row r="116" spans="1:20" s="10" customFormat="1" ht="30.75" customHeight="1">
      <c r="A116" s="102" t="s">
        <v>9</v>
      </c>
      <c r="B116" s="102"/>
      <c r="C116" s="102"/>
      <c r="D116" s="102"/>
      <c r="E116" s="102"/>
      <c r="F116" s="102"/>
      <c r="G116" s="102"/>
      <c r="H116" s="102"/>
      <c r="I116" s="16">
        <v>653</v>
      </c>
      <c r="J116" s="32">
        <v>3</v>
      </c>
      <c r="K116" s="32">
        <v>14</v>
      </c>
      <c r="L116" s="51" t="s">
        <v>93</v>
      </c>
      <c r="M116" s="34">
        <v>244</v>
      </c>
      <c r="N116" s="35">
        <v>10.5</v>
      </c>
      <c r="O116" s="35">
        <v>8.7</v>
      </c>
      <c r="P116" s="35">
        <v>3.8</v>
      </c>
      <c r="Q116" s="35">
        <v>3.8</v>
      </c>
      <c r="R116" s="35">
        <v>3.8</v>
      </c>
      <c r="S116" s="35">
        <v>12.3</v>
      </c>
      <c r="T116" s="35">
        <v>12.1</v>
      </c>
    </row>
    <row r="117" spans="1:20" s="10" customFormat="1" ht="47.25" customHeight="1">
      <c r="A117" s="107" t="s">
        <v>149</v>
      </c>
      <c r="B117" s="107"/>
      <c r="C117" s="107"/>
      <c r="D117" s="107"/>
      <c r="E117" s="107"/>
      <c r="F117" s="107"/>
      <c r="G117" s="107"/>
      <c r="H117" s="107"/>
      <c r="I117" s="15">
        <v>653</v>
      </c>
      <c r="J117" s="28">
        <v>3</v>
      </c>
      <c r="K117" s="28">
        <v>14</v>
      </c>
      <c r="L117" s="79" t="s">
        <v>94</v>
      </c>
      <c r="M117" s="30">
        <v>0</v>
      </c>
      <c r="N117" s="31">
        <v>4.5</v>
      </c>
      <c r="O117" s="31">
        <f>O120</f>
        <v>3.7</v>
      </c>
      <c r="P117" s="31">
        <f>P120</f>
        <v>0</v>
      </c>
      <c r="Q117" s="31">
        <f>Q120</f>
        <v>1.62</v>
      </c>
      <c r="R117" s="31">
        <f>R120</f>
        <v>0</v>
      </c>
      <c r="S117" s="31">
        <v>3.8</v>
      </c>
      <c r="T117" s="31">
        <v>3.7</v>
      </c>
    </row>
    <row r="118" spans="1:20" s="10" customFormat="1" ht="29.25" customHeight="1">
      <c r="A118" s="102" t="s">
        <v>11</v>
      </c>
      <c r="B118" s="102"/>
      <c r="C118" s="102"/>
      <c r="D118" s="102"/>
      <c r="E118" s="102"/>
      <c r="F118" s="102"/>
      <c r="G118" s="102"/>
      <c r="H118" s="102"/>
      <c r="I118" s="16"/>
      <c r="J118" s="32">
        <v>3</v>
      </c>
      <c r="K118" s="32">
        <v>14</v>
      </c>
      <c r="L118" s="51" t="s">
        <v>94</v>
      </c>
      <c r="M118" s="34">
        <v>200</v>
      </c>
      <c r="N118" s="35">
        <f aca="true" t="shared" si="37" ref="N118:T119">N119</f>
        <v>4.5</v>
      </c>
      <c r="O118" s="35">
        <f>O119</f>
        <v>3.7</v>
      </c>
      <c r="P118" s="35">
        <f>P119</f>
        <v>0</v>
      </c>
      <c r="Q118" s="35">
        <f>Q119</f>
        <v>1.62</v>
      </c>
      <c r="R118" s="35">
        <f>R119</f>
        <v>0</v>
      </c>
      <c r="S118" s="35">
        <f t="shared" si="37"/>
        <v>3.8</v>
      </c>
      <c r="T118" s="35">
        <f t="shared" si="37"/>
        <v>3.7</v>
      </c>
    </row>
    <row r="119" spans="1:20" s="10" customFormat="1" ht="28.5" customHeight="1">
      <c r="A119" s="102" t="s">
        <v>8</v>
      </c>
      <c r="B119" s="102"/>
      <c r="C119" s="102"/>
      <c r="D119" s="102"/>
      <c r="E119" s="102"/>
      <c r="F119" s="102"/>
      <c r="G119" s="102"/>
      <c r="H119" s="102"/>
      <c r="I119" s="16"/>
      <c r="J119" s="32">
        <v>3</v>
      </c>
      <c r="K119" s="32">
        <v>14</v>
      </c>
      <c r="L119" s="51" t="s">
        <v>94</v>
      </c>
      <c r="M119" s="34">
        <v>240</v>
      </c>
      <c r="N119" s="35">
        <f t="shared" si="37"/>
        <v>4.5</v>
      </c>
      <c r="O119" s="35">
        <f t="shared" si="37"/>
        <v>3.7</v>
      </c>
      <c r="P119" s="35">
        <f t="shared" si="37"/>
        <v>0</v>
      </c>
      <c r="Q119" s="35">
        <f t="shared" si="37"/>
        <v>1.62</v>
      </c>
      <c r="R119" s="35">
        <f t="shared" si="37"/>
        <v>0</v>
      </c>
      <c r="S119" s="35">
        <f t="shared" si="37"/>
        <v>3.8</v>
      </c>
      <c r="T119" s="35">
        <f t="shared" si="37"/>
        <v>3.7</v>
      </c>
    </row>
    <row r="120" spans="1:20" s="10" customFormat="1" ht="30.75" customHeight="1">
      <c r="A120" s="102" t="s">
        <v>54</v>
      </c>
      <c r="B120" s="102"/>
      <c r="C120" s="102"/>
      <c r="D120" s="102"/>
      <c r="E120" s="102"/>
      <c r="F120" s="102"/>
      <c r="G120" s="102"/>
      <c r="H120" s="102"/>
      <c r="I120" s="16">
        <v>653</v>
      </c>
      <c r="J120" s="32">
        <v>3</v>
      </c>
      <c r="K120" s="32">
        <v>14</v>
      </c>
      <c r="L120" s="51" t="s">
        <v>94</v>
      </c>
      <c r="M120" s="34">
        <v>244</v>
      </c>
      <c r="N120" s="35">
        <v>4.5</v>
      </c>
      <c r="O120" s="35">
        <v>3.7</v>
      </c>
      <c r="P120" s="35">
        <v>0</v>
      </c>
      <c r="Q120" s="35">
        <v>1.62</v>
      </c>
      <c r="R120" s="35">
        <v>0</v>
      </c>
      <c r="S120" s="35">
        <v>3.8</v>
      </c>
      <c r="T120" s="35">
        <v>3.7</v>
      </c>
    </row>
    <row r="121" spans="1:20" ht="29.25" customHeight="1">
      <c r="A121" s="108" t="s">
        <v>31</v>
      </c>
      <c r="B121" s="108"/>
      <c r="C121" s="108"/>
      <c r="D121" s="108"/>
      <c r="E121" s="108"/>
      <c r="F121" s="108"/>
      <c r="G121" s="108"/>
      <c r="H121" s="108"/>
      <c r="I121" s="13">
        <v>653</v>
      </c>
      <c r="J121" s="20">
        <v>4</v>
      </c>
      <c r="K121" s="20">
        <v>0</v>
      </c>
      <c r="L121" s="21" t="s">
        <v>60</v>
      </c>
      <c r="M121" s="22">
        <v>0</v>
      </c>
      <c r="N121" s="52">
        <f>N122+N132</f>
        <v>100950.70000000001</v>
      </c>
      <c r="O121" s="52" t="e">
        <f aca="true" t="shared" si="38" ref="O121:T121">O122+O132</f>
        <v>#REF!</v>
      </c>
      <c r="P121" s="52" t="e">
        <f t="shared" si="38"/>
        <v>#REF!</v>
      </c>
      <c r="Q121" s="52" t="e">
        <f t="shared" si="38"/>
        <v>#REF!</v>
      </c>
      <c r="R121" s="52" t="e">
        <f t="shared" si="38"/>
        <v>#REF!</v>
      </c>
      <c r="S121" s="52">
        <f t="shared" si="38"/>
        <v>8986.9</v>
      </c>
      <c r="T121" s="52">
        <f t="shared" si="38"/>
        <v>9343.7</v>
      </c>
    </row>
    <row r="122" spans="1:20" ht="19.5" customHeight="1">
      <c r="A122" s="103" t="s">
        <v>0</v>
      </c>
      <c r="B122" s="103"/>
      <c r="C122" s="103"/>
      <c r="D122" s="103"/>
      <c r="E122" s="103"/>
      <c r="F122" s="103"/>
      <c r="G122" s="103"/>
      <c r="H122" s="103"/>
      <c r="I122" s="14">
        <v>653</v>
      </c>
      <c r="J122" s="24">
        <v>4</v>
      </c>
      <c r="K122" s="24">
        <v>9</v>
      </c>
      <c r="L122" s="25" t="s">
        <v>72</v>
      </c>
      <c r="M122" s="26">
        <v>0</v>
      </c>
      <c r="N122" s="50">
        <v>3721.5</v>
      </c>
      <c r="O122" s="50">
        <f>O128</f>
        <v>3693</v>
      </c>
      <c r="P122" s="50">
        <f>P128</f>
        <v>0</v>
      </c>
      <c r="Q122" s="50">
        <f>Q128</f>
        <v>3878</v>
      </c>
      <c r="R122" s="50">
        <f>R128</f>
        <v>0</v>
      </c>
      <c r="S122" s="50">
        <v>3915</v>
      </c>
      <c r="T122" s="50">
        <v>4106.8</v>
      </c>
    </row>
    <row r="123" spans="1:20" ht="31.5" customHeight="1">
      <c r="A123" s="107" t="s">
        <v>115</v>
      </c>
      <c r="B123" s="107"/>
      <c r="C123" s="107"/>
      <c r="D123" s="107"/>
      <c r="E123" s="54"/>
      <c r="F123" s="54"/>
      <c r="G123" s="54"/>
      <c r="H123" s="54"/>
      <c r="I123" s="15">
        <v>653</v>
      </c>
      <c r="J123" s="28">
        <v>4</v>
      </c>
      <c r="K123" s="28">
        <v>9</v>
      </c>
      <c r="L123" s="29" t="s">
        <v>72</v>
      </c>
      <c r="M123" s="30">
        <v>0</v>
      </c>
      <c r="N123" s="31">
        <f>N124+N128</f>
        <v>3721.5</v>
      </c>
      <c r="O123" s="31">
        <f aca="true" t="shared" si="39" ref="O123:T123">O124+O128</f>
        <v>3693</v>
      </c>
      <c r="P123" s="31">
        <f t="shared" si="39"/>
        <v>0</v>
      </c>
      <c r="Q123" s="31">
        <f t="shared" si="39"/>
        <v>3878</v>
      </c>
      <c r="R123" s="31">
        <f t="shared" si="39"/>
        <v>0</v>
      </c>
      <c r="S123" s="31">
        <f t="shared" si="39"/>
        <v>3915</v>
      </c>
      <c r="T123" s="31">
        <f t="shared" si="39"/>
        <v>4106.8</v>
      </c>
    </row>
    <row r="124" spans="1:20" ht="38.25" customHeight="1">
      <c r="A124" s="104" t="s">
        <v>116</v>
      </c>
      <c r="B124" s="105"/>
      <c r="C124" s="105"/>
      <c r="D124" s="106"/>
      <c r="E124" s="55"/>
      <c r="F124" s="55"/>
      <c r="G124" s="55"/>
      <c r="H124" s="55"/>
      <c r="I124" s="16"/>
      <c r="J124" s="32">
        <v>4</v>
      </c>
      <c r="K124" s="32">
        <v>9</v>
      </c>
      <c r="L124" s="33" t="s">
        <v>87</v>
      </c>
      <c r="M124" s="34">
        <v>0</v>
      </c>
      <c r="N124" s="35">
        <f>N125</f>
        <v>2344.4</v>
      </c>
      <c r="O124" s="35"/>
      <c r="P124" s="35"/>
      <c r="Q124" s="35"/>
      <c r="R124" s="35"/>
      <c r="S124" s="35">
        <f aca="true" t="shared" si="40" ref="S124:T126">S125</f>
        <v>2466.3</v>
      </c>
      <c r="T124" s="35">
        <f t="shared" si="40"/>
        <v>2587.1</v>
      </c>
    </row>
    <row r="125" spans="1:20" ht="27.75" customHeight="1">
      <c r="A125" s="102" t="s">
        <v>11</v>
      </c>
      <c r="B125" s="102"/>
      <c r="C125" s="102"/>
      <c r="D125" s="102"/>
      <c r="E125" s="102"/>
      <c r="F125" s="102"/>
      <c r="G125" s="102"/>
      <c r="H125" s="102"/>
      <c r="I125" s="16"/>
      <c r="J125" s="32">
        <v>4</v>
      </c>
      <c r="K125" s="32">
        <v>9</v>
      </c>
      <c r="L125" s="33" t="s">
        <v>87</v>
      </c>
      <c r="M125" s="34">
        <v>200</v>
      </c>
      <c r="N125" s="35">
        <f>N126</f>
        <v>2344.4</v>
      </c>
      <c r="O125" s="31"/>
      <c r="P125" s="31"/>
      <c r="Q125" s="31"/>
      <c r="R125" s="31"/>
      <c r="S125" s="35">
        <f t="shared" si="40"/>
        <v>2466.3</v>
      </c>
      <c r="T125" s="35">
        <f t="shared" si="40"/>
        <v>2587.1</v>
      </c>
    </row>
    <row r="126" spans="1:20" ht="27.75" customHeight="1">
      <c r="A126" s="102" t="s">
        <v>8</v>
      </c>
      <c r="B126" s="102"/>
      <c r="C126" s="102"/>
      <c r="D126" s="102"/>
      <c r="E126" s="102"/>
      <c r="F126" s="102"/>
      <c r="G126" s="102"/>
      <c r="H126" s="102"/>
      <c r="I126" s="16"/>
      <c r="J126" s="32">
        <v>4</v>
      </c>
      <c r="K126" s="32">
        <v>9</v>
      </c>
      <c r="L126" s="33" t="s">
        <v>87</v>
      </c>
      <c r="M126" s="34">
        <v>240</v>
      </c>
      <c r="N126" s="35">
        <f>N127</f>
        <v>2344.4</v>
      </c>
      <c r="O126" s="31"/>
      <c r="P126" s="31"/>
      <c r="Q126" s="31"/>
      <c r="R126" s="31"/>
      <c r="S126" s="35">
        <f t="shared" si="40"/>
        <v>2466.3</v>
      </c>
      <c r="T126" s="35">
        <f t="shared" si="40"/>
        <v>2587.1</v>
      </c>
    </row>
    <row r="127" spans="1:20" ht="26.25" customHeight="1">
      <c r="A127" s="102" t="s">
        <v>54</v>
      </c>
      <c r="B127" s="102"/>
      <c r="C127" s="102"/>
      <c r="D127" s="102"/>
      <c r="E127" s="102"/>
      <c r="F127" s="102"/>
      <c r="G127" s="102"/>
      <c r="H127" s="102"/>
      <c r="I127" s="16">
        <v>653</v>
      </c>
      <c r="J127" s="32">
        <v>4</v>
      </c>
      <c r="K127" s="32">
        <v>9</v>
      </c>
      <c r="L127" s="33" t="s">
        <v>87</v>
      </c>
      <c r="M127" s="34">
        <v>244</v>
      </c>
      <c r="N127" s="35">
        <v>2344.4</v>
      </c>
      <c r="O127" s="31"/>
      <c r="P127" s="31"/>
      <c r="Q127" s="31"/>
      <c r="R127" s="31"/>
      <c r="S127" s="35">
        <v>2466.3</v>
      </c>
      <c r="T127" s="35">
        <v>2587.1</v>
      </c>
    </row>
    <row r="128" spans="1:20" ht="38.25" customHeight="1">
      <c r="A128" s="99" t="s">
        <v>116</v>
      </c>
      <c r="B128" s="110"/>
      <c r="C128" s="110"/>
      <c r="D128" s="110"/>
      <c r="E128" s="110"/>
      <c r="F128" s="110"/>
      <c r="G128" s="110"/>
      <c r="H128" s="111"/>
      <c r="I128" s="16">
        <v>653</v>
      </c>
      <c r="J128" s="32">
        <v>4</v>
      </c>
      <c r="K128" s="32">
        <v>9</v>
      </c>
      <c r="L128" s="33" t="s">
        <v>88</v>
      </c>
      <c r="M128" s="34">
        <v>0</v>
      </c>
      <c r="N128" s="35">
        <f>N129</f>
        <v>1377.1</v>
      </c>
      <c r="O128" s="35">
        <f>O131</f>
        <v>3693</v>
      </c>
      <c r="P128" s="35">
        <f>P131</f>
        <v>0</v>
      </c>
      <c r="Q128" s="35">
        <f>Q131</f>
        <v>3878</v>
      </c>
      <c r="R128" s="35">
        <f>R131</f>
        <v>0</v>
      </c>
      <c r="S128" s="35">
        <f>S129</f>
        <v>1448.7</v>
      </c>
      <c r="T128" s="35">
        <f>T129</f>
        <v>1519.7</v>
      </c>
    </row>
    <row r="129" spans="1:20" ht="24.75" customHeight="1">
      <c r="A129" s="102" t="s">
        <v>11</v>
      </c>
      <c r="B129" s="102"/>
      <c r="C129" s="102"/>
      <c r="D129" s="102"/>
      <c r="E129" s="102"/>
      <c r="F129" s="102"/>
      <c r="G129" s="102"/>
      <c r="H129" s="102"/>
      <c r="I129" s="16"/>
      <c r="J129" s="32">
        <v>4</v>
      </c>
      <c r="K129" s="32">
        <v>9</v>
      </c>
      <c r="L129" s="33" t="s">
        <v>88</v>
      </c>
      <c r="M129" s="34">
        <v>200</v>
      </c>
      <c r="N129" s="35">
        <f>N131</f>
        <v>1377.1</v>
      </c>
      <c r="O129" s="35">
        <f aca="true" t="shared" si="41" ref="O129:R130">O130</f>
        <v>3693</v>
      </c>
      <c r="P129" s="35">
        <f t="shared" si="41"/>
        <v>0</v>
      </c>
      <c r="Q129" s="35">
        <f t="shared" si="41"/>
        <v>3878</v>
      </c>
      <c r="R129" s="35">
        <f t="shared" si="41"/>
        <v>0</v>
      </c>
      <c r="S129" s="35">
        <f>S131</f>
        <v>1448.7</v>
      </c>
      <c r="T129" s="35">
        <f>T131</f>
        <v>1519.7</v>
      </c>
    </row>
    <row r="130" spans="1:20" ht="27.75" customHeight="1">
      <c r="A130" s="102" t="s">
        <v>8</v>
      </c>
      <c r="B130" s="102"/>
      <c r="C130" s="102"/>
      <c r="D130" s="102"/>
      <c r="E130" s="102"/>
      <c r="F130" s="102"/>
      <c r="G130" s="102"/>
      <c r="H130" s="102"/>
      <c r="I130" s="16"/>
      <c r="J130" s="32">
        <v>4</v>
      </c>
      <c r="K130" s="32">
        <v>9</v>
      </c>
      <c r="L130" s="33" t="s">
        <v>88</v>
      </c>
      <c r="M130" s="34">
        <v>240</v>
      </c>
      <c r="N130" s="35">
        <f>N131</f>
        <v>1377.1</v>
      </c>
      <c r="O130" s="35">
        <f t="shared" si="41"/>
        <v>3693</v>
      </c>
      <c r="P130" s="35">
        <f t="shared" si="41"/>
        <v>0</v>
      </c>
      <c r="Q130" s="35">
        <f t="shared" si="41"/>
        <v>3878</v>
      </c>
      <c r="R130" s="35">
        <f t="shared" si="41"/>
        <v>0</v>
      </c>
      <c r="S130" s="35">
        <f>S131</f>
        <v>1448.7</v>
      </c>
      <c r="T130" s="35">
        <f>T131</f>
        <v>1519.7</v>
      </c>
    </row>
    <row r="131" spans="1:20" ht="24.75" customHeight="1">
      <c r="A131" s="102" t="s">
        <v>54</v>
      </c>
      <c r="B131" s="102"/>
      <c r="C131" s="102"/>
      <c r="D131" s="102"/>
      <c r="E131" s="102"/>
      <c r="F131" s="102"/>
      <c r="G131" s="102"/>
      <c r="H131" s="102"/>
      <c r="I131" s="16">
        <v>653</v>
      </c>
      <c r="J131" s="32">
        <v>4</v>
      </c>
      <c r="K131" s="32">
        <v>9</v>
      </c>
      <c r="L131" s="33" t="s">
        <v>88</v>
      </c>
      <c r="M131" s="34">
        <v>244</v>
      </c>
      <c r="N131" s="35">
        <v>1377.1</v>
      </c>
      <c r="O131" s="35">
        <v>3693</v>
      </c>
      <c r="P131" s="35">
        <v>0</v>
      </c>
      <c r="Q131" s="35">
        <v>3878</v>
      </c>
      <c r="R131" s="35">
        <v>0</v>
      </c>
      <c r="S131" s="35">
        <v>1448.7</v>
      </c>
      <c r="T131" s="35">
        <v>1519.7</v>
      </c>
    </row>
    <row r="132" spans="1:20" ht="19.5" customHeight="1">
      <c r="A132" s="108" t="s">
        <v>30</v>
      </c>
      <c r="B132" s="108"/>
      <c r="C132" s="108"/>
      <c r="D132" s="108"/>
      <c r="E132" s="108"/>
      <c r="F132" s="108"/>
      <c r="G132" s="108"/>
      <c r="H132" s="108"/>
      <c r="I132" s="13">
        <v>653</v>
      </c>
      <c r="J132" s="20">
        <v>5</v>
      </c>
      <c r="K132" s="20">
        <v>0</v>
      </c>
      <c r="L132" s="21" t="s">
        <v>60</v>
      </c>
      <c r="M132" s="22">
        <v>0</v>
      </c>
      <c r="N132" s="52">
        <f aca="true" t="shared" si="42" ref="N132:T132">SUM(N133+N138+N146)</f>
        <v>97229.20000000001</v>
      </c>
      <c r="O132" s="52" t="e">
        <f t="shared" si="42"/>
        <v>#REF!</v>
      </c>
      <c r="P132" s="52" t="e">
        <f t="shared" si="42"/>
        <v>#REF!</v>
      </c>
      <c r="Q132" s="52" t="e">
        <f t="shared" si="42"/>
        <v>#REF!</v>
      </c>
      <c r="R132" s="52" t="e">
        <f t="shared" si="42"/>
        <v>#REF!</v>
      </c>
      <c r="S132" s="52">
        <f t="shared" si="42"/>
        <v>5071.9</v>
      </c>
      <c r="T132" s="52">
        <f t="shared" si="42"/>
        <v>5236.9</v>
      </c>
    </row>
    <row r="133" spans="1:20" ht="30.75" customHeight="1">
      <c r="A133" s="103" t="s">
        <v>29</v>
      </c>
      <c r="B133" s="103"/>
      <c r="C133" s="103"/>
      <c r="D133" s="103"/>
      <c r="E133" s="103"/>
      <c r="F133" s="103"/>
      <c r="G133" s="103"/>
      <c r="H133" s="103"/>
      <c r="I133" s="18">
        <v>653</v>
      </c>
      <c r="J133" s="24">
        <v>5</v>
      </c>
      <c r="K133" s="24">
        <v>1</v>
      </c>
      <c r="L133" s="25" t="s">
        <v>60</v>
      </c>
      <c r="M133" s="26">
        <v>0</v>
      </c>
      <c r="N133" s="50">
        <v>2902.1</v>
      </c>
      <c r="O133" s="50" t="e">
        <f>#REF!+#REF!</f>
        <v>#REF!</v>
      </c>
      <c r="P133" s="50" t="e">
        <f>#REF!+#REF!</f>
        <v>#REF!</v>
      </c>
      <c r="Q133" s="50" t="e">
        <f>#REF!+#REF!</f>
        <v>#REF!</v>
      </c>
      <c r="R133" s="50" t="e">
        <f>#REF!+#REF!</f>
        <v>#REF!</v>
      </c>
      <c r="S133" s="50">
        <v>3032.7</v>
      </c>
      <c r="T133" s="50">
        <v>3154.1</v>
      </c>
    </row>
    <row r="134" spans="1:20" ht="36" customHeight="1">
      <c r="A134" s="107" t="s">
        <v>117</v>
      </c>
      <c r="B134" s="107"/>
      <c r="C134" s="107"/>
      <c r="D134" s="107"/>
      <c r="E134" s="55"/>
      <c r="F134" s="55"/>
      <c r="G134" s="55"/>
      <c r="H134" s="55"/>
      <c r="I134" s="16"/>
      <c r="J134" s="32">
        <v>5</v>
      </c>
      <c r="K134" s="32">
        <v>1</v>
      </c>
      <c r="L134" s="33" t="s">
        <v>89</v>
      </c>
      <c r="M134" s="34">
        <v>0</v>
      </c>
      <c r="N134" s="35">
        <v>2902.1</v>
      </c>
      <c r="O134" s="35"/>
      <c r="P134" s="35"/>
      <c r="Q134" s="35"/>
      <c r="R134" s="35"/>
      <c r="S134" s="35">
        <v>3032.7</v>
      </c>
      <c r="T134" s="35">
        <v>3154.1</v>
      </c>
    </row>
    <row r="135" spans="1:20" ht="58.5" customHeight="1">
      <c r="A135" s="107" t="s">
        <v>145</v>
      </c>
      <c r="B135" s="107"/>
      <c r="C135" s="107"/>
      <c r="D135" s="107"/>
      <c r="E135" s="77"/>
      <c r="F135" s="77"/>
      <c r="G135" s="77"/>
      <c r="H135" s="77"/>
      <c r="I135" s="15">
        <v>653</v>
      </c>
      <c r="J135" s="28">
        <v>5</v>
      </c>
      <c r="K135" s="28">
        <v>1</v>
      </c>
      <c r="L135" s="29" t="s">
        <v>96</v>
      </c>
      <c r="M135" s="30">
        <v>0</v>
      </c>
      <c r="N135" s="31">
        <f>N136</f>
        <v>2902.1</v>
      </c>
      <c r="O135" s="31"/>
      <c r="P135" s="31"/>
      <c r="Q135" s="31"/>
      <c r="R135" s="31"/>
      <c r="S135" s="31">
        <f>S136</f>
        <v>3032.7</v>
      </c>
      <c r="T135" s="31">
        <f>T136</f>
        <v>3154.1</v>
      </c>
    </row>
    <row r="136" spans="1:20" ht="15.75" customHeight="1">
      <c r="A136" s="102" t="s">
        <v>12</v>
      </c>
      <c r="B136" s="102"/>
      <c r="C136" s="102"/>
      <c r="D136" s="102"/>
      <c r="E136" s="102"/>
      <c r="F136" s="102"/>
      <c r="G136" s="102"/>
      <c r="H136" s="102"/>
      <c r="I136" s="16">
        <v>653</v>
      </c>
      <c r="J136" s="32">
        <v>5</v>
      </c>
      <c r="K136" s="32">
        <v>1</v>
      </c>
      <c r="L136" s="33" t="s">
        <v>96</v>
      </c>
      <c r="M136" s="34">
        <v>800</v>
      </c>
      <c r="N136" s="35">
        <f>N137</f>
        <v>2902.1</v>
      </c>
      <c r="O136" s="31"/>
      <c r="P136" s="31"/>
      <c r="Q136" s="31"/>
      <c r="R136" s="31"/>
      <c r="S136" s="35">
        <f>S137</f>
        <v>3032.7</v>
      </c>
      <c r="T136" s="35">
        <f>T137</f>
        <v>3154.1</v>
      </c>
    </row>
    <row r="137" spans="1:20" ht="36.75" customHeight="1">
      <c r="A137" s="102" t="s">
        <v>21</v>
      </c>
      <c r="B137" s="102"/>
      <c r="C137" s="102"/>
      <c r="D137" s="102"/>
      <c r="E137" s="102"/>
      <c r="F137" s="102"/>
      <c r="G137" s="102"/>
      <c r="H137" s="102"/>
      <c r="I137" s="16">
        <v>653</v>
      </c>
      <c r="J137" s="32">
        <v>5</v>
      </c>
      <c r="K137" s="32">
        <v>1</v>
      </c>
      <c r="L137" s="33" t="s">
        <v>96</v>
      </c>
      <c r="M137" s="34">
        <v>810</v>
      </c>
      <c r="N137" s="35">
        <v>2902.1</v>
      </c>
      <c r="O137" s="31"/>
      <c r="P137" s="31"/>
      <c r="Q137" s="31"/>
      <c r="R137" s="31"/>
      <c r="S137" s="35">
        <v>3032.7</v>
      </c>
      <c r="T137" s="35">
        <v>3154.1</v>
      </c>
    </row>
    <row r="138" spans="1:20" ht="46.5" customHeight="1">
      <c r="A138" s="103" t="s">
        <v>118</v>
      </c>
      <c r="B138" s="103"/>
      <c r="C138" s="103"/>
      <c r="D138" s="103"/>
      <c r="E138" s="72"/>
      <c r="F138" s="72"/>
      <c r="G138" s="72"/>
      <c r="H138" s="72"/>
      <c r="I138" s="14">
        <v>653</v>
      </c>
      <c r="J138" s="24">
        <v>5</v>
      </c>
      <c r="K138" s="24">
        <v>2</v>
      </c>
      <c r="L138" s="24" t="s">
        <v>91</v>
      </c>
      <c r="M138" s="26">
        <v>0</v>
      </c>
      <c r="N138" s="27">
        <f>N139+N142</f>
        <v>93377.1</v>
      </c>
      <c r="O138" s="27">
        <f aca="true" t="shared" si="43" ref="O138:T138">O139</f>
        <v>6865.7</v>
      </c>
      <c r="P138" s="27">
        <f t="shared" si="43"/>
        <v>0</v>
      </c>
      <c r="Q138" s="27">
        <f t="shared" si="43"/>
        <v>4674.9</v>
      </c>
      <c r="R138" s="27">
        <f t="shared" si="43"/>
        <v>0</v>
      </c>
      <c r="S138" s="27">
        <f t="shared" si="43"/>
        <v>1089.2</v>
      </c>
      <c r="T138" s="27">
        <f t="shared" si="43"/>
        <v>1132.8</v>
      </c>
    </row>
    <row r="139" spans="1:20" ht="39" customHeight="1">
      <c r="A139" s="107" t="s">
        <v>142</v>
      </c>
      <c r="B139" s="107"/>
      <c r="C139" s="107"/>
      <c r="D139" s="107"/>
      <c r="E139" s="107"/>
      <c r="F139" s="107"/>
      <c r="G139" s="107"/>
      <c r="H139" s="107"/>
      <c r="I139" s="15">
        <v>653</v>
      </c>
      <c r="J139" s="28">
        <v>5</v>
      </c>
      <c r="K139" s="28">
        <v>2</v>
      </c>
      <c r="L139" s="78" t="s">
        <v>92</v>
      </c>
      <c r="M139" s="30">
        <v>0</v>
      </c>
      <c r="N139" s="49">
        <f>N140</f>
        <v>92607.1</v>
      </c>
      <c r="O139" s="49">
        <f aca="true" t="shared" si="44" ref="O139:R140">O140</f>
        <v>6865.7</v>
      </c>
      <c r="P139" s="49">
        <f t="shared" si="44"/>
        <v>0</v>
      </c>
      <c r="Q139" s="49">
        <f t="shared" si="44"/>
        <v>4674.9</v>
      </c>
      <c r="R139" s="49">
        <f t="shared" si="44"/>
        <v>0</v>
      </c>
      <c r="S139" s="49">
        <f>S140</f>
        <v>1089.2</v>
      </c>
      <c r="T139" s="49">
        <f>T140</f>
        <v>1132.8</v>
      </c>
    </row>
    <row r="140" spans="1:20" ht="19.5" customHeight="1">
      <c r="A140" s="102" t="s">
        <v>10</v>
      </c>
      <c r="B140" s="102"/>
      <c r="C140" s="102"/>
      <c r="D140" s="102"/>
      <c r="E140" s="102"/>
      <c r="F140" s="76"/>
      <c r="G140" s="76"/>
      <c r="H140" s="76"/>
      <c r="I140" s="16">
        <v>653</v>
      </c>
      <c r="J140" s="32">
        <v>5</v>
      </c>
      <c r="K140" s="32">
        <v>2</v>
      </c>
      <c r="L140" s="37" t="s">
        <v>92</v>
      </c>
      <c r="M140" s="34">
        <v>500</v>
      </c>
      <c r="N140" s="48">
        <f>N141</f>
        <v>92607.1</v>
      </c>
      <c r="O140" s="48">
        <f t="shared" si="44"/>
        <v>6865.7</v>
      </c>
      <c r="P140" s="48">
        <f t="shared" si="44"/>
        <v>0</v>
      </c>
      <c r="Q140" s="48">
        <f t="shared" si="44"/>
        <v>4674.9</v>
      </c>
      <c r="R140" s="48">
        <f t="shared" si="44"/>
        <v>0</v>
      </c>
      <c r="S140" s="48">
        <f>S141</f>
        <v>1089.2</v>
      </c>
      <c r="T140" s="48">
        <f>T141</f>
        <v>1132.8</v>
      </c>
    </row>
    <row r="141" spans="1:20" ht="19.5" customHeight="1">
      <c r="A141" s="102" t="s">
        <v>38</v>
      </c>
      <c r="B141" s="102"/>
      <c r="C141" s="102"/>
      <c r="D141" s="102"/>
      <c r="E141" s="102"/>
      <c r="F141" s="102"/>
      <c r="G141" s="102"/>
      <c r="H141" s="102"/>
      <c r="I141" s="16">
        <v>653</v>
      </c>
      <c r="J141" s="32">
        <v>5</v>
      </c>
      <c r="K141" s="32">
        <v>2</v>
      </c>
      <c r="L141" s="37" t="s">
        <v>92</v>
      </c>
      <c r="M141" s="34">
        <v>540</v>
      </c>
      <c r="N141" s="48">
        <v>92607.1</v>
      </c>
      <c r="O141" s="48">
        <v>6865.7</v>
      </c>
      <c r="P141" s="48">
        <v>0</v>
      </c>
      <c r="Q141" s="48">
        <v>4674.9</v>
      </c>
      <c r="R141" s="48">
        <v>0</v>
      </c>
      <c r="S141" s="48">
        <v>1089.2</v>
      </c>
      <c r="T141" s="48">
        <v>1132.8</v>
      </c>
    </row>
    <row r="142" spans="1:20" ht="60.75" customHeight="1">
      <c r="A142" s="107" t="s">
        <v>103</v>
      </c>
      <c r="B142" s="107"/>
      <c r="C142" s="107"/>
      <c r="D142" s="107"/>
      <c r="E142" s="77"/>
      <c r="F142" s="77"/>
      <c r="G142" s="77"/>
      <c r="H142" s="77"/>
      <c r="I142" s="15">
        <v>653</v>
      </c>
      <c r="J142" s="28">
        <v>5</v>
      </c>
      <c r="K142" s="28">
        <v>2</v>
      </c>
      <c r="L142" s="29" t="s">
        <v>122</v>
      </c>
      <c r="M142" s="30">
        <v>0</v>
      </c>
      <c r="N142" s="31">
        <v>770</v>
      </c>
      <c r="O142" s="31" t="e">
        <f>#REF!</f>
        <v>#REF!</v>
      </c>
      <c r="P142" s="31" t="e">
        <f>#REF!</f>
        <v>#REF!</v>
      </c>
      <c r="Q142" s="31" t="e">
        <f>#REF!</f>
        <v>#REF!</v>
      </c>
      <c r="R142" s="31" t="e">
        <f>#REF!</f>
        <v>#REF!</v>
      </c>
      <c r="S142" s="31">
        <v>0</v>
      </c>
      <c r="T142" s="31">
        <v>0</v>
      </c>
    </row>
    <row r="143" spans="1:20" ht="24.75" customHeight="1">
      <c r="A143" s="102" t="s">
        <v>11</v>
      </c>
      <c r="B143" s="102"/>
      <c r="C143" s="102"/>
      <c r="D143" s="102"/>
      <c r="E143" s="102"/>
      <c r="F143" s="102"/>
      <c r="G143" s="102"/>
      <c r="H143" s="102"/>
      <c r="I143" s="16"/>
      <c r="J143" s="32">
        <v>5</v>
      </c>
      <c r="K143" s="32">
        <v>2</v>
      </c>
      <c r="L143" s="33" t="s">
        <v>122</v>
      </c>
      <c r="M143" s="34">
        <v>200</v>
      </c>
      <c r="N143" s="35">
        <f aca="true" t="shared" si="45" ref="N143:T143">N144</f>
        <v>770</v>
      </c>
      <c r="O143" s="35">
        <f t="shared" si="45"/>
        <v>31.5</v>
      </c>
      <c r="P143" s="35">
        <f t="shared" si="45"/>
        <v>0</v>
      </c>
      <c r="Q143" s="35">
        <f t="shared" si="45"/>
        <v>0</v>
      </c>
      <c r="R143" s="35">
        <f t="shared" si="45"/>
        <v>0</v>
      </c>
      <c r="S143" s="35">
        <f t="shared" si="45"/>
        <v>0</v>
      </c>
      <c r="T143" s="35">
        <f t="shared" si="45"/>
        <v>0</v>
      </c>
    </row>
    <row r="144" spans="1:20" ht="27.75" customHeight="1">
      <c r="A144" s="102" t="s">
        <v>8</v>
      </c>
      <c r="B144" s="102"/>
      <c r="C144" s="102"/>
      <c r="D144" s="102"/>
      <c r="E144" s="102"/>
      <c r="F144" s="102"/>
      <c r="G144" s="102"/>
      <c r="H144" s="102"/>
      <c r="I144" s="16"/>
      <c r="J144" s="32">
        <v>5</v>
      </c>
      <c r="K144" s="32">
        <v>2</v>
      </c>
      <c r="L144" s="33" t="s">
        <v>122</v>
      </c>
      <c r="M144" s="34">
        <v>240</v>
      </c>
      <c r="N144" s="35">
        <f aca="true" t="shared" si="46" ref="N144:T144">N145</f>
        <v>770</v>
      </c>
      <c r="O144" s="35">
        <f t="shared" si="46"/>
        <v>31.5</v>
      </c>
      <c r="P144" s="35">
        <f t="shared" si="46"/>
        <v>0</v>
      </c>
      <c r="Q144" s="35">
        <f t="shared" si="46"/>
        <v>0</v>
      </c>
      <c r="R144" s="35">
        <f t="shared" si="46"/>
        <v>0</v>
      </c>
      <c r="S144" s="35">
        <f t="shared" si="46"/>
        <v>0</v>
      </c>
      <c r="T144" s="35">
        <f t="shared" si="46"/>
        <v>0</v>
      </c>
    </row>
    <row r="145" spans="1:20" ht="27" customHeight="1">
      <c r="A145" s="102" t="s">
        <v>9</v>
      </c>
      <c r="B145" s="102"/>
      <c r="C145" s="102"/>
      <c r="D145" s="102"/>
      <c r="E145" s="102"/>
      <c r="F145" s="102"/>
      <c r="G145" s="102"/>
      <c r="H145" s="102"/>
      <c r="I145" s="16">
        <v>653</v>
      </c>
      <c r="J145" s="32">
        <v>5</v>
      </c>
      <c r="K145" s="32">
        <v>2</v>
      </c>
      <c r="L145" s="33" t="s">
        <v>122</v>
      </c>
      <c r="M145" s="34">
        <v>244</v>
      </c>
      <c r="N145" s="35">
        <v>770</v>
      </c>
      <c r="O145" s="35">
        <v>31.5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</row>
    <row r="146" spans="1:20" ht="19.5" customHeight="1">
      <c r="A146" s="103" t="s">
        <v>28</v>
      </c>
      <c r="B146" s="103"/>
      <c r="C146" s="103"/>
      <c r="D146" s="103"/>
      <c r="E146" s="103"/>
      <c r="F146" s="103"/>
      <c r="G146" s="103"/>
      <c r="H146" s="103"/>
      <c r="I146" s="14">
        <v>653</v>
      </c>
      <c r="J146" s="24">
        <v>5</v>
      </c>
      <c r="K146" s="24">
        <v>3</v>
      </c>
      <c r="L146" s="25" t="s">
        <v>100</v>
      </c>
      <c r="M146" s="26">
        <v>0</v>
      </c>
      <c r="N146" s="50">
        <v>950</v>
      </c>
      <c r="O146" s="50">
        <f>O150</f>
        <v>615</v>
      </c>
      <c r="P146" s="50">
        <f>P150</f>
        <v>0</v>
      </c>
      <c r="Q146" s="50">
        <f>Q150</f>
        <v>300</v>
      </c>
      <c r="R146" s="50">
        <f>R150</f>
        <v>0</v>
      </c>
      <c r="S146" s="50">
        <v>950</v>
      </c>
      <c r="T146" s="50">
        <v>950</v>
      </c>
    </row>
    <row r="147" spans="1:20" ht="35.25" customHeight="1">
      <c r="A147" s="128" t="s">
        <v>117</v>
      </c>
      <c r="B147" s="128"/>
      <c r="C147" s="128"/>
      <c r="D147" s="128"/>
      <c r="E147" s="54"/>
      <c r="F147" s="54"/>
      <c r="G147" s="54"/>
      <c r="H147" s="54"/>
      <c r="I147" s="15">
        <v>653</v>
      </c>
      <c r="J147" s="28">
        <v>5</v>
      </c>
      <c r="K147" s="28">
        <v>3</v>
      </c>
      <c r="L147" s="29" t="s">
        <v>89</v>
      </c>
      <c r="M147" s="30">
        <v>0</v>
      </c>
      <c r="N147" s="31">
        <f aca="true" t="shared" si="47" ref="N147:T149">N148</f>
        <v>950</v>
      </c>
      <c r="O147" s="31">
        <f t="shared" si="47"/>
        <v>615</v>
      </c>
      <c r="P147" s="31">
        <f t="shared" si="47"/>
        <v>0</v>
      </c>
      <c r="Q147" s="31">
        <f t="shared" si="47"/>
        <v>300</v>
      </c>
      <c r="R147" s="31">
        <f t="shared" si="47"/>
        <v>0</v>
      </c>
      <c r="S147" s="31">
        <f t="shared" si="47"/>
        <v>950</v>
      </c>
      <c r="T147" s="31">
        <f t="shared" si="47"/>
        <v>950</v>
      </c>
    </row>
    <row r="148" spans="1:20" ht="57" customHeight="1">
      <c r="A148" s="107" t="s">
        <v>144</v>
      </c>
      <c r="B148" s="107"/>
      <c r="C148" s="107"/>
      <c r="D148" s="107"/>
      <c r="E148" s="77"/>
      <c r="F148" s="77"/>
      <c r="G148" s="77"/>
      <c r="H148" s="77"/>
      <c r="I148" s="15">
        <v>653</v>
      </c>
      <c r="J148" s="28">
        <v>5</v>
      </c>
      <c r="K148" s="28">
        <v>3</v>
      </c>
      <c r="L148" s="29" t="s">
        <v>97</v>
      </c>
      <c r="M148" s="30">
        <v>0</v>
      </c>
      <c r="N148" s="31">
        <v>950</v>
      </c>
      <c r="O148" s="31">
        <f t="shared" si="47"/>
        <v>615</v>
      </c>
      <c r="P148" s="31">
        <f t="shared" si="47"/>
        <v>0</v>
      </c>
      <c r="Q148" s="31">
        <f t="shared" si="47"/>
        <v>300</v>
      </c>
      <c r="R148" s="31">
        <f t="shared" si="47"/>
        <v>0</v>
      </c>
      <c r="S148" s="31">
        <v>950</v>
      </c>
      <c r="T148" s="31">
        <v>950</v>
      </c>
    </row>
    <row r="149" spans="1:20" ht="24.75" customHeight="1">
      <c r="A149" s="102" t="s">
        <v>11</v>
      </c>
      <c r="B149" s="102"/>
      <c r="C149" s="102"/>
      <c r="D149" s="102"/>
      <c r="E149" s="102"/>
      <c r="F149" s="102"/>
      <c r="G149" s="102"/>
      <c r="H149" s="102"/>
      <c r="I149" s="16"/>
      <c r="J149" s="32">
        <v>5</v>
      </c>
      <c r="K149" s="32">
        <v>3</v>
      </c>
      <c r="L149" s="29" t="s">
        <v>97</v>
      </c>
      <c r="M149" s="34">
        <v>200</v>
      </c>
      <c r="N149" s="31">
        <f>N150</f>
        <v>950</v>
      </c>
      <c r="O149" s="31">
        <f t="shared" si="47"/>
        <v>615</v>
      </c>
      <c r="P149" s="31">
        <f t="shared" si="47"/>
        <v>0</v>
      </c>
      <c r="Q149" s="31">
        <f t="shared" si="47"/>
        <v>300</v>
      </c>
      <c r="R149" s="31">
        <f t="shared" si="47"/>
        <v>0</v>
      </c>
      <c r="S149" s="31">
        <f>S150</f>
        <v>950</v>
      </c>
      <c r="T149" s="31">
        <f>T150</f>
        <v>950</v>
      </c>
    </row>
    <row r="150" spans="1:20" ht="21" customHeight="1">
      <c r="A150" s="102" t="s">
        <v>8</v>
      </c>
      <c r="B150" s="102"/>
      <c r="C150" s="102"/>
      <c r="D150" s="102"/>
      <c r="E150" s="102"/>
      <c r="F150" s="102"/>
      <c r="G150" s="102"/>
      <c r="H150" s="102"/>
      <c r="I150" s="16">
        <v>653</v>
      </c>
      <c r="J150" s="32">
        <v>5</v>
      </c>
      <c r="K150" s="32">
        <v>3</v>
      </c>
      <c r="L150" s="29" t="s">
        <v>97</v>
      </c>
      <c r="M150" s="34">
        <v>240</v>
      </c>
      <c r="N150" s="31">
        <f aca="true" t="shared" si="48" ref="N150:T150">N151</f>
        <v>950</v>
      </c>
      <c r="O150" s="31">
        <f t="shared" si="48"/>
        <v>615</v>
      </c>
      <c r="P150" s="31">
        <f t="shared" si="48"/>
        <v>0</v>
      </c>
      <c r="Q150" s="31">
        <f t="shared" si="48"/>
        <v>300</v>
      </c>
      <c r="R150" s="31">
        <f t="shared" si="48"/>
        <v>0</v>
      </c>
      <c r="S150" s="31">
        <f t="shared" si="48"/>
        <v>950</v>
      </c>
      <c r="T150" s="31">
        <f t="shared" si="48"/>
        <v>950</v>
      </c>
    </row>
    <row r="151" spans="1:20" ht="25.5" customHeight="1">
      <c r="A151" s="102" t="s">
        <v>54</v>
      </c>
      <c r="B151" s="102"/>
      <c r="C151" s="102"/>
      <c r="D151" s="102"/>
      <c r="E151" s="102"/>
      <c r="F151" s="102"/>
      <c r="G151" s="102"/>
      <c r="H151" s="102"/>
      <c r="I151" s="16">
        <v>653</v>
      </c>
      <c r="J151" s="32">
        <v>5</v>
      </c>
      <c r="K151" s="32">
        <v>3</v>
      </c>
      <c r="L151" s="29" t="s">
        <v>97</v>
      </c>
      <c r="M151" s="34">
        <v>244</v>
      </c>
      <c r="N151" s="31">
        <v>950</v>
      </c>
      <c r="O151" s="31">
        <v>615</v>
      </c>
      <c r="P151" s="31">
        <v>0</v>
      </c>
      <c r="Q151" s="31">
        <v>300</v>
      </c>
      <c r="R151" s="31">
        <v>0</v>
      </c>
      <c r="S151" s="31">
        <v>950</v>
      </c>
      <c r="T151" s="31">
        <v>950</v>
      </c>
    </row>
    <row r="152" spans="1:20" ht="20.25" customHeight="1">
      <c r="A152" s="108" t="s">
        <v>17</v>
      </c>
      <c r="B152" s="108"/>
      <c r="C152" s="108"/>
      <c r="D152" s="108"/>
      <c r="E152" s="108"/>
      <c r="F152" s="108"/>
      <c r="G152" s="108"/>
      <c r="H152" s="108"/>
      <c r="I152" s="13">
        <v>653</v>
      </c>
      <c r="J152" s="20">
        <v>8</v>
      </c>
      <c r="K152" s="20">
        <v>0</v>
      </c>
      <c r="L152" s="21" t="s">
        <v>60</v>
      </c>
      <c r="M152" s="22">
        <v>0</v>
      </c>
      <c r="N152" s="52">
        <f aca="true" t="shared" si="49" ref="N152:T152">SUM(N153+N176)</f>
        <v>4920.5</v>
      </c>
      <c r="O152" s="52" t="e">
        <f t="shared" si="49"/>
        <v>#REF!</v>
      </c>
      <c r="P152" s="52" t="e">
        <f t="shared" si="49"/>
        <v>#REF!</v>
      </c>
      <c r="Q152" s="52" t="e">
        <f t="shared" si="49"/>
        <v>#REF!</v>
      </c>
      <c r="R152" s="52" t="e">
        <f t="shared" si="49"/>
        <v>#REF!</v>
      </c>
      <c r="S152" s="52">
        <f t="shared" si="49"/>
        <v>4870.5</v>
      </c>
      <c r="T152" s="52">
        <f t="shared" si="49"/>
        <v>4870.5</v>
      </c>
    </row>
    <row r="153" spans="1:20" ht="19.5" customHeight="1">
      <c r="A153" s="103" t="s">
        <v>27</v>
      </c>
      <c r="B153" s="103"/>
      <c r="C153" s="103"/>
      <c r="D153" s="103"/>
      <c r="E153" s="103"/>
      <c r="F153" s="103"/>
      <c r="G153" s="103"/>
      <c r="H153" s="103"/>
      <c r="I153" s="18">
        <v>653</v>
      </c>
      <c r="J153" s="24">
        <v>8</v>
      </c>
      <c r="K153" s="24">
        <v>1</v>
      </c>
      <c r="L153" s="25" t="s">
        <v>76</v>
      </c>
      <c r="M153" s="26">
        <v>0</v>
      </c>
      <c r="N153" s="50">
        <f aca="true" t="shared" si="50" ref="N153:T153">N155</f>
        <v>4427</v>
      </c>
      <c r="O153" s="50" t="e">
        <f t="shared" si="50"/>
        <v>#REF!</v>
      </c>
      <c r="P153" s="50" t="e">
        <f t="shared" si="50"/>
        <v>#REF!</v>
      </c>
      <c r="Q153" s="50" t="e">
        <f t="shared" si="50"/>
        <v>#REF!</v>
      </c>
      <c r="R153" s="50" t="e">
        <f t="shared" si="50"/>
        <v>#REF!</v>
      </c>
      <c r="S153" s="50">
        <f t="shared" si="50"/>
        <v>4377</v>
      </c>
      <c r="T153" s="50">
        <f t="shared" si="50"/>
        <v>4377</v>
      </c>
    </row>
    <row r="154" spans="1:20" ht="26.25" customHeight="1">
      <c r="A154" s="107" t="s">
        <v>119</v>
      </c>
      <c r="B154" s="107"/>
      <c r="C154" s="107"/>
      <c r="D154" s="107"/>
      <c r="E154" s="54"/>
      <c r="F154" s="54"/>
      <c r="G154" s="54"/>
      <c r="H154" s="54"/>
      <c r="I154" s="15">
        <v>653</v>
      </c>
      <c r="J154" s="28">
        <v>8</v>
      </c>
      <c r="K154" s="28">
        <v>1</v>
      </c>
      <c r="L154" s="29" t="s">
        <v>76</v>
      </c>
      <c r="M154" s="30">
        <v>0</v>
      </c>
      <c r="N154" s="31">
        <f aca="true" t="shared" si="51" ref="N154:T154">N155</f>
        <v>4427</v>
      </c>
      <c r="O154" s="31" t="e">
        <f t="shared" si="51"/>
        <v>#REF!</v>
      </c>
      <c r="P154" s="31" t="e">
        <f t="shared" si="51"/>
        <v>#REF!</v>
      </c>
      <c r="Q154" s="31" t="e">
        <f t="shared" si="51"/>
        <v>#REF!</v>
      </c>
      <c r="R154" s="31" t="e">
        <f t="shared" si="51"/>
        <v>#REF!</v>
      </c>
      <c r="S154" s="31">
        <f t="shared" si="51"/>
        <v>4377</v>
      </c>
      <c r="T154" s="31">
        <f t="shared" si="51"/>
        <v>4377</v>
      </c>
    </row>
    <row r="155" spans="1:20" ht="30" customHeight="1">
      <c r="A155" s="107" t="s">
        <v>139</v>
      </c>
      <c r="B155" s="107"/>
      <c r="C155" s="107"/>
      <c r="D155" s="107"/>
      <c r="E155" s="107"/>
      <c r="F155" s="107"/>
      <c r="G155" s="107"/>
      <c r="H155" s="107"/>
      <c r="I155" s="15">
        <v>653</v>
      </c>
      <c r="J155" s="28">
        <v>8</v>
      </c>
      <c r="K155" s="28">
        <v>1</v>
      </c>
      <c r="L155" s="29" t="s">
        <v>77</v>
      </c>
      <c r="M155" s="30">
        <v>0</v>
      </c>
      <c r="N155" s="31">
        <v>4427</v>
      </c>
      <c r="O155" s="31" t="e">
        <f>SUM(O174+O166+#REF!)</f>
        <v>#REF!</v>
      </c>
      <c r="P155" s="31" t="e">
        <f>SUM(P174+P166+#REF!)</f>
        <v>#REF!</v>
      </c>
      <c r="Q155" s="31" t="e">
        <f>SUM(Q174+Q166+#REF!)</f>
        <v>#REF!</v>
      </c>
      <c r="R155" s="31" t="e">
        <f>SUM(R174+R166+#REF!)</f>
        <v>#REF!</v>
      </c>
      <c r="S155" s="31">
        <v>4377</v>
      </c>
      <c r="T155" s="31">
        <v>4377</v>
      </c>
    </row>
    <row r="156" spans="1:20" ht="18.75" customHeight="1">
      <c r="A156" s="99" t="s">
        <v>130</v>
      </c>
      <c r="B156" s="100"/>
      <c r="C156" s="100"/>
      <c r="D156" s="101"/>
      <c r="E156" s="74"/>
      <c r="F156" s="74"/>
      <c r="G156" s="74"/>
      <c r="H156" s="74"/>
      <c r="I156" s="15"/>
      <c r="J156" s="28">
        <v>8</v>
      </c>
      <c r="K156" s="28">
        <v>1</v>
      </c>
      <c r="L156" s="29" t="s">
        <v>77</v>
      </c>
      <c r="M156" s="30">
        <v>0</v>
      </c>
      <c r="N156" s="31">
        <v>3660.6</v>
      </c>
      <c r="O156" s="31"/>
      <c r="P156" s="31"/>
      <c r="Q156" s="31"/>
      <c r="R156" s="31"/>
      <c r="S156" s="31">
        <v>3660.6</v>
      </c>
      <c r="T156" s="31">
        <v>3660.6</v>
      </c>
    </row>
    <row r="157" spans="1:20" s="10" customFormat="1" ht="21" customHeight="1">
      <c r="A157" s="102" t="s">
        <v>15</v>
      </c>
      <c r="B157" s="102"/>
      <c r="C157" s="102"/>
      <c r="D157" s="102"/>
      <c r="E157" s="102"/>
      <c r="F157" s="102"/>
      <c r="G157" s="102"/>
      <c r="H157" s="102"/>
      <c r="I157" s="16"/>
      <c r="J157" s="32">
        <v>8</v>
      </c>
      <c r="K157" s="32">
        <v>1</v>
      </c>
      <c r="L157" s="33" t="s">
        <v>77</v>
      </c>
      <c r="M157" s="34">
        <v>110</v>
      </c>
      <c r="N157" s="35">
        <f>SUM(N158+N159+N160+N161+N162+N163+N164)</f>
        <v>3660.6000000000004</v>
      </c>
      <c r="O157" s="35">
        <f aca="true" t="shared" si="52" ref="O157:T157">SUM(O158+O159+O160+O161+O162+O163+O164)</f>
        <v>2260.4184699999996</v>
      </c>
      <c r="P157" s="35">
        <f t="shared" si="52"/>
        <v>601.8</v>
      </c>
      <c r="Q157" s="35">
        <f t="shared" si="52"/>
        <v>2416.2803169999997</v>
      </c>
      <c r="R157" s="35">
        <f t="shared" si="52"/>
        <v>601.8</v>
      </c>
      <c r="S157" s="35">
        <f t="shared" si="52"/>
        <v>3660.6000000000004</v>
      </c>
      <c r="T157" s="35">
        <f t="shared" si="52"/>
        <v>3660.6000000000004</v>
      </c>
    </row>
    <row r="158" spans="1:20" s="10" customFormat="1" ht="21" customHeight="1">
      <c r="A158" s="102" t="s">
        <v>69</v>
      </c>
      <c r="B158" s="102"/>
      <c r="C158" s="102"/>
      <c r="D158" s="102"/>
      <c r="E158" s="102"/>
      <c r="F158" s="102"/>
      <c r="G158" s="102"/>
      <c r="H158" s="102"/>
      <c r="I158" s="16">
        <v>653</v>
      </c>
      <c r="J158" s="32">
        <v>8</v>
      </c>
      <c r="K158" s="32">
        <v>1</v>
      </c>
      <c r="L158" s="33" t="s">
        <v>77</v>
      </c>
      <c r="M158" s="34">
        <v>111</v>
      </c>
      <c r="N158" s="35">
        <v>2122.3</v>
      </c>
      <c r="O158" s="35">
        <v>1558.61847</v>
      </c>
      <c r="P158" s="35">
        <v>0</v>
      </c>
      <c r="Q158" s="35">
        <f>1558.61847*1.1</f>
        <v>1714.480317</v>
      </c>
      <c r="R158" s="35">
        <v>0</v>
      </c>
      <c r="S158" s="35">
        <v>2122.3</v>
      </c>
      <c r="T158" s="35">
        <v>2122.3</v>
      </c>
    </row>
    <row r="159" spans="1:20" s="10" customFormat="1" ht="21" customHeight="1">
      <c r="A159" s="117" t="s">
        <v>69</v>
      </c>
      <c r="B159" s="126"/>
      <c r="C159" s="126"/>
      <c r="D159" s="127"/>
      <c r="E159" s="57"/>
      <c r="F159" s="57"/>
      <c r="G159" s="57"/>
      <c r="H159" s="57"/>
      <c r="I159" s="19"/>
      <c r="J159" s="53">
        <v>8</v>
      </c>
      <c r="K159" s="32">
        <v>1</v>
      </c>
      <c r="L159" s="33" t="s">
        <v>123</v>
      </c>
      <c r="M159" s="34">
        <v>111</v>
      </c>
      <c r="N159" s="35">
        <v>34</v>
      </c>
      <c r="O159" s="35"/>
      <c r="P159" s="35"/>
      <c r="Q159" s="35"/>
      <c r="R159" s="35"/>
      <c r="S159" s="35">
        <v>34</v>
      </c>
      <c r="T159" s="35">
        <v>34</v>
      </c>
    </row>
    <row r="160" spans="1:20" s="10" customFormat="1" ht="21" customHeight="1">
      <c r="A160" s="117" t="s">
        <v>69</v>
      </c>
      <c r="B160" s="126"/>
      <c r="C160" s="126"/>
      <c r="D160" s="127"/>
      <c r="E160" s="73"/>
      <c r="F160" s="73"/>
      <c r="G160" s="73"/>
      <c r="H160" s="73"/>
      <c r="I160" s="19"/>
      <c r="J160" s="53">
        <v>8</v>
      </c>
      <c r="K160" s="32">
        <v>1</v>
      </c>
      <c r="L160" s="33" t="s">
        <v>101</v>
      </c>
      <c r="M160" s="34">
        <v>111</v>
      </c>
      <c r="N160" s="35">
        <v>500</v>
      </c>
      <c r="O160" s="35"/>
      <c r="P160" s="35"/>
      <c r="Q160" s="35"/>
      <c r="R160" s="35"/>
      <c r="S160" s="35">
        <v>500</v>
      </c>
      <c r="T160" s="35">
        <v>500</v>
      </c>
    </row>
    <row r="161" spans="1:20" ht="27" customHeight="1">
      <c r="A161" s="102" t="s">
        <v>16</v>
      </c>
      <c r="B161" s="102"/>
      <c r="C161" s="102"/>
      <c r="D161" s="102"/>
      <c r="E161" s="102"/>
      <c r="F161" s="102"/>
      <c r="G161" s="102"/>
      <c r="H161" s="102"/>
      <c r="I161" s="16">
        <v>653</v>
      </c>
      <c r="J161" s="32">
        <v>8</v>
      </c>
      <c r="K161" s="32">
        <v>1</v>
      </c>
      <c r="L161" s="33" t="s">
        <v>77</v>
      </c>
      <c r="M161" s="34">
        <v>112</v>
      </c>
      <c r="N161" s="35">
        <v>250</v>
      </c>
      <c r="O161" s="35">
        <v>100</v>
      </c>
      <c r="P161" s="35">
        <v>0</v>
      </c>
      <c r="Q161" s="35">
        <v>100</v>
      </c>
      <c r="R161" s="35">
        <v>0</v>
      </c>
      <c r="S161" s="35">
        <v>250</v>
      </c>
      <c r="T161" s="35">
        <v>250</v>
      </c>
    </row>
    <row r="162" spans="1:20" ht="34.5" customHeight="1">
      <c r="A162" s="113" t="s">
        <v>85</v>
      </c>
      <c r="B162" s="114"/>
      <c r="C162" s="114"/>
      <c r="D162" s="115"/>
      <c r="E162" s="55"/>
      <c r="F162" s="55"/>
      <c r="G162" s="55"/>
      <c r="H162" s="55"/>
      <c r="I162" s="16"/>
      <c r="J162" s="32">
        <v>8</v>
      </c>
      <c r="K162" s="32">
        <v>1</v>
      </c>
      <c r="L162" s="33" t="s">
        <v>77</v>
      </c>
      <c r="M162" s="34">
        <v>119</v>
      </c>
      <c r="N162" s="35">
        <v>601.8</v>
      </c>
      <c r="O162" s="35">
        <v>601.8</v>
      </c>
      <c r="P162" s="35">
        <v>601.8</v>
      </c>
      <c r="Q162" s="35">
        <v>601.8</v>
      </c>
      <c r="R162" s="35">
        <v>601.8</v>
      </c>
      <c r="S162" s="35">
        <v>601.8</v>
      </c>
      <c r="T162" s="35">
        <v>601.8</v>
      </c>
    </row>
    <row r="163" spans="1:20" ht="36.75" customHeight="1">
      <c r="A163" s="113" t="s">
        <v>85</v>
      </c>
      <c r="B163" s="126"/>
      <c r="C163" s="126"/>
      <c r="D163" s="127"/>
      <c r="E163" s="73"/>
      <c r="F163" s="73"/>
      <c r="G163" s="73"/>
      <c r="H163" s="73"/>
      <c r="I163" s="16"/>
      <c r="J163" s="32">
        <v>8</v>
      </c>
      <c r="K163" s="32">
        <v>1</v>
      </c>
      <c r="L163" s="33" t="s">
        <v>123</v>
      </c>
      <c r="M163" s="34">
        <v>119</v>
      </c>
      <c r="N163" s="35">
        <v>10</v>
      </c>
      <c r="O163" s="35"/>
      <c r="P163" s="35"/>
      <c r="Q163" s="35"/>
      <c r="R163" s="35"/>
      <c r="S163" s="35">
        <v>10</v>
      </c>
      <c r="T163" s="35">
        <v>10</v>
      </c>
    </row>
    <row r="164" spans="1:20" ht="38.25" customHeight="1">
      <c r="A164" s="113" t="s">
        <v>85</v>
      </c>
      <c r="B164" s="126"/>
      <c r="C164" s="126"/>
      <c r="D164" s="127"/>
      <c r="E164" s="73"/>
      <c r="F164" s="73"/>
      <c r="G164" s="73"/>
      <c r="H164" s="73"/>
      <c r="I164" s="16"/>
      <c r="J164" s="32">
        <v>8</v>
      </c>
      <c r="K164" s="32">
        <v>1</v>
      </c>
      <c r="L164" s="33" t="s">
        <v>101</v>
      </c>
      <c r="M164" s="34">
        <v>119</v>
      </c>
      <c r="N164" s="35">
        <v>142.5</v>
      </c>
      <c r="O164" s="35"/>
      <c r="P164" s="35"/>
      <c r="Q164" s="35"/>
      <c r="R164" s="35"/>
      <c r="S164" s="35">
        <v>142.5</v>
      </c>
      <c r="T164" s="35">
        <v>142.5</v>
      </c>
    </row>
    <row r="165" spans="1:20" ht="22.5" customHeight="1">
      <c r="A165" s="129" t="s">
        <v>131</v>
      </c>
      <c r="B165" s="100"/>
      <c r="C165" s="100"/>
      <c r="D165" s="101"/>
      <c r="E165" s="74"/>
      <c r="F165" s="74"/>
      <c r="G165" s="74"/>
      <c r="H165" s="74"/>
      <c r="I165" s="15"/>
      <c r="J165" s="28">
        <v>8</v>
      </c>
      <c r="K165" s="28">
        <v>1</v>
      </c>
      <c r="L165" s="29" t="s">
        <v>77</v>
      </c>
      <c r="M165" s="30">
        <v>0</v>
      </c>
      <c r="N165" s="31">
        <v>50</v>
      </c>
      <c r="O165" s="31"/>
      <c r="P165" s="31"/>
      <c r="Q165" s="31"/>
      <c r="R165" s="31"/>
      <c r="S165" s="31">
        <v>0</v>
      </c>
      <c r="T165" s="31">
        <v>0</v>
      </c>
    </row>
    <row r="166" spans="1:20" ht="27.75" customHeight="1">
      <c r="A166" s="102" t="s">
        <v>11</v>
      </c>
      <c r="B166" s="102"/>
      <c r="C166" s="102"/>
      <c r="D166" s="102"/>
      <c r="E166" s="102"/>
      <c r="F166" s="102"/>
      <c r="G166" s="102"/>
      <c r="H166" s="102"/>
      <c r="I166" s="16"/>
      <c r="J166" s="32">
        <v>8</v>
      </c>
      <c r="K166" s="32">
        <v>1</v>
      </c>
      <c r="L166" s="33" t="s">
        <v>77</v>
      </c>
      <c r="M166" s="34">
        <v>200</v>
      </c>
      <c r="N166" s="35">
        <v>50</v>
      </c>
      <c r="O166" s="35">
        <f>O167</f>
        <v>1501.68636</v>
      </c>
      <c r="P166" s="35">
        <f>P167</f>
        <v>0</v>
      </c>
      <c r="Q166" s="35">
        <f>Q167</f>
        <v>1019.4</v>
      </c>
      <c r="R166" s="35">
        <f>R167</f>
        <v>0</v>
      </c>
      <c r="S166" s="35">
        <v>0</v>
      </c>
      <c r="T166" s="35">
        <v>0</v>
      </c>
    </row>
    <row r="167" spans="1:20" ht="27.75" customHeight="1">
      <c r="A167" s="102" t="s">
        <v>8</v>
      </c>
      <c r="B167" s="102"/>
      <c r="C167" s="102"/>
      <c r="D167" s="102"/>
      <c r="E167" s="102"/>
      <c r="F167" s="102"/>
      <c r="G167" s="102"/>
      <c r="H167" s="102"/>
      <c r="I167" s="16"/>
      <c r="J167" s="32">
        <v>8</v>
      </c>
      <c r="K167" s="32">
        <v>1</v>
      </c>
      <c r="L167" s="33" t="s">
        <v>77</v>
      </c>
      <c r="M167" s="34">
        <v>240</v>
      </c>
      <c r="N167" s="35">
        <v>50</v>
      </c>
      <c r="O167" s="35">
        <f>O168+O173</f>
        <v>1501.68636</v>
      </c>
      <c r="P167" s="35">
        <f>P168</f>
        <v>0</v>
      </c>
      <c r="Q167" s="35">
        <f>Q168+Q173</f>
        <v>1019.4</v>
      </c>
      <c r="R167" s="35">
        <f>R168</f>
        <v>0</v>
      </c>
      <c r="S167" s="35">
        <v>0</v>
      </c>
      <c r="T167" s="35">
        <v>0</v>
      </c>
    </row>
    <row r="168" spans="1:20" ht="27" customHeight="1">
      <c r="A168" s="102" t="s">
        <v>55</v>
      </c>
      <c r="B168" s="102"/>
      <c r="C168" s="102"/>
      <c r="D168" s="102"/>
      <c r="E168" s="102"/>
      <c r="F168" s="102"/>
      <c r="G168" s="102"/>
      <c r="H168" s="102"/>
      <c r="I168" s="16">
        <v>653</v>
      </c>
      <c r="J168" s="32">
        <v>8</v>
      </c>
      <c r="K168" s="32">
        <v>1</v>
      </c>
      <c r="L168" s="33" t="s">
        <v>77</v>
      </c>
      <c r="M168" s="34">
        <v>244</v>
      </c>
      <c r="N168" s="35">
        <v>50</v>
      </c>
      <c r="O168" s="35">
        <v>83.96</v>
      </c>
      <c r="P168" s="35">
        <v>0</v>
      </c>
      <c r="Q168" s="35">
        <v>46.4</v>
      </c>
      <c r="R168" s="35">
        <v>0</v>
      </c>
      <c r="S168" s="35">
        <v>0</v>
      </c>
      <c r="T168" s="35">
        <v>0</v>
      </c>
    </row>
    <row r="169" spans="1:20" ht="28.5" customHeight="1">
      <c r="A169" s="129" t="s">
        <v>140</v>
      </c>
      <c r="B169" s="100"/>
      <c r="C169" s="100"/>
      <c r="D169" s="101"/>
      <c r="E169" s="74"/>
      <c r="F169" s="74"/>
      <c r="G169" s="74"/>
      <c r="H169" s="74"/>
      <c r="I169" s="15"/>
      <c r="J169" s="28">
        <v>8</v>
      </c>
      <c r="K169" s="28">
        <v>1</v>
      </c>
      <c r="L169" s="29" t="s">
        <v>77</v>
      </c>
      <c r="M169" s="30">
        <v>0</v>
      </c>
      <c r="N169" s="31">
        <v>716.4</v>
      </c>
      <c r="O169" s="31"/>
      <c r="P169" s="31"/>
      <c r="Q169" s="31"/>
      <c r="R169" s="31"/>
      <c r="S169" s="31">
        <v>716.4</v>
      </c>
      <c r="T169" s="31">
        <v>716.4</v>
      </c>
    </row>
    <row r="170" spans="1:20" ht="29.25" customHeight="1">
      <c r="A170" s="102" t="s">
        <v>11</v>
      </c>
      <c r="B170" s="102"/>
      <c r="C170" s="102"/>
      <c r="D170" s="102"/>
      <c r="E170" s="102"/>
      <c r="F170" s="102"/>
      <c r="G170" s="102"/>
      <c r="H170" s="102"/>
      <c r="I170" s="16"/>
      <c r="J170" s="32">
        <v>8</v>
      </c>
      <c r="K170" s="32">
        <v>1</v>
      </c>
      <c r="L170" s="33" t="s">
        <v>77</v>
      </c>
      <c r="M170" s="34">
        <v>200</v>
      </c>
      <c r="N170" s="35">
        <v>706.4</v>
      </c>
      <c r="O170" s="35" t="e">
        <f>O171</f>
        <v>#REF!</v>
      </c>
      <c r="P170" s="35">
        <f>P171</f>
        <v>0</v>
      </c>
      <c r="Q170" s="35" t="e">
        <f>Q171</f>
        <v>#REF!</v>
      </c>
      <c r="R170" s="35">
        <f>R171</f>
        <v>0</v>
      </c>
      <c r="S170" s="35">
        <v>706.4</v>
      </c>
      <c r="T170" s="35">
        <v>706.4</v>
      </c>
    </row>
    <row r="171" spans="1:20" ht="28.5" customHeight="1">
      <c r="A171" s="102" t="s">
        <v>8</v>
      </c>
      <c r="B171" s="102"/>
      <c r="C171" s="102"/>
      <c r="D171" s="102"/>
      <c r="E171" s="102"/>
      <c r="F171" s="102"/>
      <c r="G171" s="102"/>
      <c r="H171" s="102"/>
      <c r="I171" s="16"/>
      <c r="J171" s="32">
        <v>8</v>
      </c>
      <c r="K171" s="32">
        <v>1</v>
      </c>
      <c r="L171" s="33" t="s">
        <v>77</v>
      </c>
      <c r="M171" s="34">
        <v>240</v>
      </c>
      <c r="N171" s="35">
        <v>706.4</v>
      </c>
      <c r="O171" s="35" t="e">
        <f>O172+O177</f>
        <v>#REF!</v>
      </c>
      <c r="P171" s="35">
        <f>P172</f>
        <v>0</v>
      </c>
      <c r="Q171" s="35" t="e">
        <f>Q172+Q177</f>
        <v>#REF!</v>
      </c>
      <c r="R171" s="35">
        <f>R172</f>
        <v>0</v>
      </c>
      <c r="S171" s="35">
        <v>706.4</v>
      </c>
      <c r="T171" s="35">
        <v>706.4</v>
      </c>
    </row>
    <row r="172" spans="1:20" ht="30" customHeight="1">
      <c r="A172" s="102" t="s">
        <v>55</v>
      </c>
      <c r="B172" s="102"/>
      <c r="C172" s="102"/>
      <c r="D172" s="102"/>
      <c r="E172" s="102"/>
      <c r="F172" s="102"/>
      <c r="G172" s="102"/>
      <c r="H172" s="102"/>
      <c r="I172" s="16">
        <v>653</v>
      </c>
      <c r="J172" s="32">
        <v>8</v>
      </c>
      <c r="K172" s="32">
        <v>1</v>
      </c>
      <c r="L172" s="33" t="s">
        <v>77</v>
      </c>
      <c r="M172" s="34">
        <v>242</v>
      </c>
      <c r="N172" s="35">
        <v>46.44</v>
      </c>
      <c r="O172" s="35">
        <v>83.96</v>
      </c>
      <c r="P172" s="35">
        <v>0</v>
      </c>
      <c r="Q172" s="35">
        <v>46.4</v>
      </c>
      <c r="R172" s="35">
        <v>0</v>
      </c>
      <c r="S172" s="35">
        <v>46.4</v>
      </c>
      <c r="T172" s="35">
        <v>46.4</v>
      </c>
    </row>
    <row r="173" spans="1:20" ht="30" customHeight="1">
      <c r="A173" s="140" t="s">
        <v>9</v>
      </c>
      <c r="B173" s="140"/>
      <c r="C173" s="140"/>
      <c r="D173" s="140"/>
      <c r="E173" s="140"/>
      <c r="F173" s="140"/>
      <c r="G173" s="140"/>
      <c r="H173" s="140"/>
      <c r="I173" s="80">
        <v>653</v>
      </c>
      <c r="J173" s="81">
        <v>8</v>
      </c>
      <c r="K173" s="81">
        <v>1</v>
      </c>
      <c r="L173" s="82" t="s">
        <v>77</v>
      </c>
      <c r="M173" s="83">
        <v>244</v>
      </c>
      <c r="N173" s="84">
        <v>660</v>
      </c>
      <c r="O173" s="84">
        <f>1165.50535-192.47899+500-55.3</f>
        <v>1417.7263599999999</v>
      </c>
      <c r="P173" s="84">
        <v>0</v>
      </c>
      <c r="Q173" s="84">
        <v>973</v>
      </c>
      <c r="R173" s="84">
        <v>0</v>
      </c>
      <c r="S173" s="84">
        <v>660</v>
      </c>
      <c r="T173" s="84">
        <v>660</v>
      </c>
    </row>
    <row r="174" spans="1:20" ht="17.25" customHeight="1">
      <c r="A174" s="102" t="s">
        <v>13</v>
      </c>
      <c r="B174" s="102"/>
      <c r="C174" s="102"/>
      <c r="D174" s="102"/>
      <c r="E174" s="102"/>
      <c r="F174" s="102"/>
      <c r="G174" s="102"/>
      <c r="H174" s="102"/>
      <c r="I174" s="16"/>
      <c r="J174" s="32">
        <v>8</v>
      </c>
      <c r="K174" s="32">
        <v>1</v>
      </c>
      <c r="L174" s="33" t="s">
        <v>77</v>
      </c>
      <c r="M174" s="34">
        <v>850</v>
      </c>
      <c r="N174" s="35">
        <f>N175</f>
        <v>10</v>
      </c>
      <c r="O174" s="35"/>
      <c r="P174" s="35"/>
      <c r="Q174" s="35"/>
      <c r="R174" s="35"/>
      <c r="S174" s="35">
        <f>S175</f>
        <v>10</v>
      </c>
      <c r="T174" s="35">
        <f>T175</f>
        <v>10</v>
      </c>
    </row>
    <row r="175" spans="1:20" ht="19.5" customHeight="1">
      <c r="A175" s="116" t="s">
        <v>14</v>
      </c>
      <c r="B175" s="116"/>
      <c r="C175" s="116"/>
      <c r="D175" s="116"/>
      <c r="E175" s="116"/>
      <c r="F175" s="55"/>
      <c r="G175" s="55"/>
      <c r="H175" s="55"/>
      <c r="I175" s="16">
        <v>653</v>
      </c>
      <c r="J175" s="32">
        <v>8</v>
      </c>
      <c r="K175" s="32">
        <v>1</v>
      </c>
      <c r="L175" s="33" t="s">
        <v>77</v>
      </c>
      <c r="M175" s="34">
        <v>852</v>
      </c>
      <c r="N175" s="35">
        <v>10</v>
      </c>
      <c r="O175" s="35"/>
      <c r="P175" s="35"/>
      <c r="Q175" s="35"/>
      <c r="R175" s="35"/>
      <c r="S175" s="35">
        <v>10</v>
      </c>
      <c r="T175" s="35">
        <v>10</v>
      </c>
    </row>
    <row r="176" spans="1:20" ht="17.25" customHeight="1">
      <c r="A176" s="103" t="s">
        <v>26</v>
      </c>
      <c r="B176" s="103"/>
      <c r="C176" s="103"/>
      <c r="D176" s="103"/>
      <c r="E176" s="103"/>
      <c r="F176" s="103"/>
      <c r="G176" s="103"/>
      <c r="H176" s="103"/>
      <c r="I176" s="18">
        <v>653</v>
      </c>
      <c r="J176" s="24">
        <v>8</v>
      </c>
      <c r="K176" s="24">
        <v>2</v>
      </c>
      <c r="L176" s="25" t="s">
        <v>76</v>
      </c>
      <c r="M176" s="26">
        <v>0</v>
      </c>
      <c r="N176" s="50">
        <v>493.5</v>
      </c>
      <c r="O176" s="50" t="e">
        <f>#REF!</f>
        <v>#REF!</v>
      </c>
      <c r="P176" s="50" t="e">
        <f>#REF!</f>
        <v>#REF!</v>
      </c>
      <c r="Q176" s="50" t="e">
        <f>#REF!</f>
        <v>#REF!</v>
      </c>
      <c r="R176" s="50" t="e">
        <f>#REF!</f>
        <v>#REF!</v>
      </c>
      <c r="S176" s="50">
        <v>493.5</v>
      </c>
      <c r="T176" s="50">
        <v>493.5</v>
      </c>
    </row>
    <row r="177" spans="1:20" s="10" customFormat="1" ht="27.75" customHeight="1">
      <c r="A177" s="107" t="s">
        <v>119</v>
      </c>
      <c r="B177" s="107"/>
      <c r="C177" s="107"/>
      <c r="D177" s="107"/>
      <c r="E177" s="54"/>
      <c r="F177" s="54"/>
      <c r="G177" s="54"/>
      <c r="H177" s="54"/>
      <c r="I177" s="15">
        <v>653</v>
      </c>
      <c r="J177" s="28">
        <v>8</v>
      </c>
      <c r="K177" s="28">
        <v>2</v>
      </c>
      <c r="L177" s="29" t="s">
        <v>77</v>
      </c>
      <c r="M177" s="30">
        <v>0</v>
      </c>
      <c r="N177" s="31">
        <v>493.5</v>
      </c>
      <c r="O177" s="31" t="e">
        <f>#REF!</f>
        <v>#REF!</v>
      </c>
      <c r="P177" s="31" t="e">
        <f>#REF!</f>
        <v>#REF!</v>
      </c>
      <c r="Q177" s="31" t="e">
        <f>#REF!</f>
        <v>#REF!</v>
      </c>
      <c r="R177" s="31" t="e">
        <f>#REF!</f>
        <v>#REF!</v>
      </c>
      <c r="S177" s="31">
        <v>493.5</v>
      </c>
      <c r="T177" s="31">
        <v>493.5</v>
      </c>
    </row>
    <row r="178" spans="1:20" s="10" customFormat="1" ht="27" customHeight="1">
      <c r="A178" s="107" t="s">
        <v>139</v>
      </c>
      <c r="B178" s="107"/>
      <c r="C178" s="107"/>
      <c r="D178" s="107"/>
      <c r="E178" s="107"/>
      <c r="F178" s="107"/>
      <c r="G178" s="107"/>
      <c r="H178" s="107"/>
      <c r="I178" s="15"/>
      <c r="J178" s="28">
        <v>8</v>
      </c>
      <c r="K178" s="28">
        <v>2</v>
      </c>
      <c r="L178" s="29" t="s">
        <v>77</v>
      </c>
      <c r="M178" s="30">
        <v>0</v>
      </c>
      <c r="N178" s="31">
        <v>493.5</v>
      </c>
      <c r="O178" s="31"/>
      <c r="P178" s="31"/>
      <c r="Q178" s="31"/>
      <c r="R178" s="31"/>
      <c r="S178" s="31">
        <v>493.5</v>
      </c>
      <c r="T178" s="31">
        <v>493.5</v>
      </c>
    </row>
    <row r="179" spans="1:20" s="10" customFormat="1" ht="18.75" customHeight="1">
      <c r="A179" s="99" t="s">
        <v>130</v>
      </c>
      <c r="B179" s="100"/>
      <c r="C179" s="100"/>
      <c r="D179" s="101"/>
      <c r="E179" s="74"/>
      <c r="F179" s="74"/>
      <c r="G179" s="74"/>
      <c r="H179" s="74"/>
      <c r="I179" s="15"/>
      <c r="J179" s="28">
        <v>8</v>
      </c>
      <c r="K179" s="28">
        <v>2</v>
      </c>
      <c r="L179" s="29" t="s">
        <v>77</v>
      </c>
      <c r="M179" s="30">
        <v>0</v>
      </c>
      <c r="N179" s="31">
        <v>493.5</v>
      </c>
      <c r="O179" s="31"/>
      <c r="P179" s="31"/>
      <c r="Q179" s="31"/>
      <c r="R179" s="31"/>
      <c r="S179" s="31">
        <v>493.5</v>
      </c>
      <c r="T179" s="31">
        <v>493.5</v>
      </c>
    </row>
    <row r="180" spans="1:20" ht="19.5" customHeight="1">
      <c r="A180" s="102" t="s">
        <v>15</v>
      </c>
      <c r="B180" s="102"/>
      <c r="C180" s="102"/>
      <c r="D180" s="102"/>
      <c r="E180" s="102"/>
      <c r="F180" s="102"/>
      <c r="G180" s="102"/>
      <c r="H180" s="102"/>
      <c r="I180" s="16"/>
      <c r="J180" s="32">
        <v>8</v>
      </c>
      <c r="K180" s="32">
        <v>2</v>
      </c>
      <c r="L180" s="33" t="s">
        <v>77</v>
      </c>
      <c r="M180" s="34">
        <v>110</v>
      </c>
      <c r="N180" s="35">
        <f>N181+N183+N184+N182+N185</f>
        <v>493.5</v>
      </c>
      <c r="O180" s="35">
        <f aca="true" t="shared" si="53" ref="O180:T180">O181+O183+O184+O182+O185</f>
        <v>443.55564</v>
      </c>
      <c r="P180" s="35">
        <f t="shared" si="53"/>
        <v>0</v>
      </c>
      <c r="Q180" s="35">
        <f t="shared" si="53"/>
        <v>482.911204</v>
      </c>
      <c r="R180" s="35">
        <f t="shared" si="53"/>
        <v>0</v>
      </c>
      <c r="S180" s="35">
        <f t="shared" si="53"/>
        <v>493.5</v>
      </c>
      <c r="T180" s="35">
        <f t="shared" si="53"/>
        <v>493.5</v>
      </c>
    </row>
    <row r="181" spans="1:20" ht="19.5" customHeight="1">
      <c r="A181" s="102" t="s">
        <v>69</v>
      </c>
      <c r="B181" s="102"/>
      <c r="C181" s="102"/>
      <c r="D181" s="102"/>
      <c r="E181" s="102"/>
      <c r="F181" s="102"/>
      <c r="G181" s="102"/>
      <c r="H181" s="102"/>
      <c r="I181" s="16">
        <v>653</v>
      </c>
      <c r="J181" s="32">
        <v>8</v>
      </c>
      <c r="K181" s="32">
        <v>2</v>
      </c>
      <c r="L181" s="33" t="s">
        <v>77</v>
      </c>
      <c r="M181" s="34">
        <v>111</v>
      </c>
      <c r="N181" s="35">
        <v>197.7</v>
      </c>
      <c r="O181" s="35">
        <v>393.55564</v>
      </c>
      <c r="P181" s="35">
        <v>0</v>
      </c>
      <c r="Q181" s="35">
        <f>393.55564*1.1</f>
        <v>432.911204</v>
      </c>
      <c r="R181" s="35">
        <v>0</v>
      </c>
      <c r="S181" s="35">
        <v>197.7</v>
      </c>
      <c r="T181" s="35">
        <v>197.7</v>
      </c>
    </row>
    <row r="182" spans="1:20" ht="19.5" customHeight="1">
      <c r="A182" s="117" t="s">
        <v>69</v>
      </c>
      <c r="B182" s="126"/>
      <c r="C182" s="126"/>
      <c r="D182" s="127"/>
      <c r="E182" s="73"/>
      <c r="F182" s="73"/>
      <c r="G182" s="73"/>
      <c r="H182" s="73"/>
      <c r="I182" s="16"/>
      <c r="J182" s="32">
        <v>8</v>
      </c>
      <c r="K182" s="32">
        <v>2</v>
      </c>
      <c r="L182" s="33" t="s">
        <v>101</v>
      </c>
      <c r="M182" s="34">
        <v>111</v>
      </c>
      <c r="N182" s="35">
        <v>143</v>
      </c>
      <c r="O182" s="35"/>
      <c r="P182" s="35"/>
      <c r="Q182" s="35"/>
      <c r="R182" s="35"/>
      <c r="S182" s="35">
        <v>143</v>
      </c>
      <c r="T182" s="35">
        <v>143</v>
      </c>
    </row>
    <row r="183" spans="1:20" ht="31.5" customHeight="1">
      <c r="A183" s="102" t="s">
        <v>16</v>
      </c>
      <c r="B183" s="102"/>
      <c r="C183" s="102"/>
      <c r="D183" s="102"/>
      <c r="E183" s="102"/>
      <c r="F183" s="102"/>
      <c r="G183" s="102"/>
      <c r="H183" s="102"/>
      <c r="I183" s="16">
        <v>653</v>
      </c>
      <c r="J183" s="32">
        <v>8</v>
      </c>
      <c r="K183" s="32">
        <v>2</v>
      </c>
      <c r="L183" s="33" t="s">
        <v>77</v>
      </c>
      <c r="M183" s="34">
        <v>112</v>
      </c>
      <c r="N183" s="35">
        <v>50</v>
      </c>
      <c r="O183" s="35">
        <v>50</v>
      </c>
      <c r="P183" s="35">
        <v>0</v>
      </c>
      <c r="Q183" s="35">
        <v>50</v>
      </c>
      <c r="R183" s="35">
        <v>0</v>
      </c>
      <c r="S183" s="35">
        <v>50</v>
      </c>
      <c r="T183" s="35">
        <v>50</v>
      </c>
    </row>
    <row r="184" spans="1:20" ht="35.25" customHeight="1">
      <c r="A184" s="113" t="s">
        <v>85</v>
      </c>
      <c r="B184" s="114"/>
      <c r="C184" s="114"/>
      <c r="D184" s="115"/>
      <c r="E184" s="73"/>
      <c r="F184" s="73"/>
      <c r="G184" s="73"/>
      <c r="H184" s="73"/>
      <c r="I184" s="16"/>
      <c r="J184" s="32">
        <v>8</v>
      </c>
      <c r="K184" s="32">
        <v>2</v>
      </c>
      <c r="L184" s="33" t="s">
        <v>77</v>
      </c>
      <c r="M184" s="34">
        <v>119</v>
      </c>
      <c r="N184" s="35">
        <v>59.8</v>
      </c>
      <c r="O184" s="35"/>
      <c r="P184" s="35"/>
      <c r="Q184" s="35"/>
      <c r="R184" s="35"/>
      <c r="S184" s="35">
        <v>59.8</v>
      </c>
      <c r="T184" s="35">
        <v>59.8</v>
      </c>
    </row>
    <row r="185" spans="1:20" ht="38.25" customHeight="1">
      <c r="A185" s="113" t="s">
        <v>85</v>
      </c>
      <c r="B185" s="126"/>
      <c r="C185" s="126"/>
      <c r="D185" s="127"/>
      <c r="E185" s="73"/>
      <c r="F185" s="73"/>
      <c r="G185" s="73"/>
      <c r="H185" s="73"/>
      <c r="I185" s="16"/>
      <c r="J185" s="32">
        <v>8</v>
      </c>
      <c r="K185" s="32">
        <v>2</v>
      </c>
      <c r="L185" s="33" t="s">
        <v>101</v>
      </c>
      <c r="M185" s="34">
        <v>119</v>
      </c>
      <c r="N185" s="35">
        <v>43</v>
      </c>
      <c r="O185" s="35"/>
      <c r="P185" s="35"/>
      <c r="Q185" s="35"/>
      <c r="R185" s="35"/>
      <c r="S185" s="35">
        <v>43</v>
      </c>
      <c r="T185" s="35">
        <v>43</v>
      </c>
    </row>
    <row r="186" spans="1:20" ht="24" customHeight="1">
      <c r="A186" s="108" t="s">
        <v>2</v>
      </c>
      <c r="B186" s="108"/>
      <c r="C186" s="108"/>
      <c r="D186" s="108"/>
      <c r="E186" s="108"/>
      <c r="F186" s="108"/>
      <c r="G186" s="108"/>
      <c r="H186" s="108"/>
      <c r="I186" s="13">
        <v>653</v>
      </c>
      <c r="J186" s="20">
        <v>10</v>
      </c>
      <c r="K186" s="20">
        <v>0</v>
      </c>
      <c r="L186" s="21" t="s">
        <v>60</v>
      </c>
      <c r="M186" s="22">
        <v>0</v>
      </c>
      <c r="N186" s="52">
        <f aca="true" t="shared" si="54" ref="N186:T186">N187</f>
        <v>176.7</v>
      </c>
      <c r="O186" s="52">
        <f t="shared" si="54"/>
        <v>60</v>
      </c>
      <c r="P186" s="52">
        <f t="shared" si="54"/>
        <v>0</v>
      </c>
      <c r="Q186" s="52">
        <f t="shared" si="54"/>
        <v>60</v>
      </c>
      <c r="R186" s="52">
        <f t="shared" si="54"/>
        <v>0</v>
      </c>
      <c r="S186" s="52">
        <f t="shared" si="54"/>
        <v>60</v>
      </c>
      <c r="T186" s="52">
        <f t="shared" si="54"/>
        <v>60</v>
      </c>
    </row>
    <row r="187" spans="1:20" ht="20.25" customHeight="1">
      <c r="A187" s="103" t="s">
        <v>3</v>
      </c>
      <c r="B187" s="103"/>
      <c r="C187" s="103"/>
      <c r="D187" s="103"/>
      <c r="E187" s="103"/>
      <c r="F187" s="103"/>
      <c r="G187" s="103"/>
      <c r="H187" s="103"/>
      <c r="I187" s="14">
        <v>653</v>
      </c>
      <c r="J187" s="24">
        <v>10</v>
      </c>
      <c r="K187" s="24">
        <v>1</v>
      </c>
      <c r="L187" s="25" t="s">
        <v>61</v>
      </c>
      <c r="M187" s="26">
        <v>0</v>
      </c>
      <c r="N187" s="50">
        <f aca="true" t="shared" si="55" ref="N187:T187">N191</f>
        <v>176.7</v>
      </c>
      <c r="O187" s="50">
        <f t="shared" si="55"/>
        <v>60</v>
      </c>
      <c r="P187" s="50">
        <f t="shared" si="55"/>
        <v>0</v>
      </c>
      <c r="Q187" s="50">
        <f t="shared" si="55"/>
        <v>60</v>
      </c>
      <c r="R187" s="50">
        <f t="shared" si="55"/>
        <v>0</v>
      </c>
      <c r="S187" s="50">
        <f t="shared" si="55"/>
        <v>60</v>
      </c>
      <c r="T187" s="50">
        <f t="shared" si="55"/>
        <v>60</v>
      </c>
    </row>
    <row r="188" spans="1:20" ht="45.75" customHeight="1">
      <c r="A188" s="109" t="s">
        <v>105</v>
      </c>
      <c r="B188" s="110"/>
      <c r="C188" s="110"/>
      <c r="D188" s="111"/>
      <c r="E188" s="54"/>
      <c r="F188" s="54"/>
      <c r="G188" s="54"/>
      <c r="H188" s="54"/>
      <c r="I188" s="15">
        <v>653</v>
      </c>
      <c r="J188" s="28">
        <v>10</v>
      </c>
      <c r="K188" s="28">
        <v>1</v>
      </c>
      <c r="L188" s="29" t="s">
        <v>61</v>
      </c>
      <c r="M188" s="30">
        <v>0</v>
      </c>
      <c r="N188" s="31">
        <f aca="true" t="shared" si="56" ref="N188:T190">N189</f>
        <v>176.7</v>
      </c>
      <c r="O188" s="31">
        <f t="shared" si="56"/>
        <v>60</v>
      </c>
      <c r="P188" s="31">
        <f t="shared" si="56"/>
        <v>0</v>
      </c>
      <c r="Q188" s="31">
        <f t="shared" si="56"/>
        <v>60</v>
      </c>
      <c r="R188" s="31">
        <f t="shared" si="56"/>
        <v>0</v>
      </c>
      <c r="S188" s="31">
        <f t="shared" si="56"/>
        <v>60</v>
      </c>
      <c r="T188" s="31">
        <f t="shared" si="56"/>
        <v>60</v>
      </c>
    </row>
    <row r="189" spans="1:20" ht="21.75" customHeight="1">
      <c r="A189" s="107" t="s">
        <v>141</v>
      </c>
      <c r="B189" s="107"/>
      <c r="C189" s="107"/>
      <c r="D189" s="107"/>
      <c r="E189" s="107"/>
      <c r="F189" s="107"/>
      <c r="G189" s="107"/>
      <c r="H189" s="107"/>
      <c r="I189" s="15">
        <v>653</v>
      </c>
      <c r="J189" s="28">
        <v>10</v>
      </c>
      <c r="K189" s="28">
        <v>1</v>
      </c>
      <c r="L189" s="29" t="s">
        <v>64</v>
      </c>
      <c r="M189" s="30">
        <v>0</v>
      </c>
      <c r="N189" s="31">
        <f>N190</f>
        <v>176.7</v>
      </c>
      <c r="O189" s="31">
        <f t="shared" si="56"/>
        <v>60</v>
      </c>
      <c r="P189" s="31">
        <f t="shared" si="56"/>
        <v>0</v>
      </c>
      <c r="Q189" s="31">
        <f t="shared" si="56"/>
        <v>60</v>
      </c>
      <c r="R189" s="31">
        <f t="shared" si="56"/>
        <v>0</v>
      </c>
      <c r="S189" s="31">
        <f>S190</f>
        <v>60</v>
      </c>
      <c r="T189" s="31">
        <f>T190</f>
        <v>60</v>
      </c>
    </row>
    <row r="190" spans="1:20" ht="19.5" customHeight="1">
      <c r="A190" s="102" t="s">
        <v>18</v>
      </c>
      <c r="B190" s="102" t="s">
        <v>18</v>
      </c>
      <c r="C190" s="102"/>
      <c r="D190" s="102"/>
      <c r="E190" s="102"/>
      <c r="F190" s="102"/>
      <c r="G190" s="102"/>
      <c r="H190" s="102"/>
      <c r="I190" s="15"/>
      <c r="J190" s="32">
        <v>10</v>
      </c>
      <c r="K190" s="32">
        <v>1</v>
      </c>
      <c r="L190" s="33" t="s">
        <v>64</v>
      </c>
      <c r="M190" s="34">
        <v>300</v>
      </c>
      <c r="N190" s="31">
        <f>N191</f>
        <v>176.7</v>
      </c>
      <c r="O190" s="31">
        <f t="shared" si="56"/>
        <v>60</v>
      </c>
      <c r="P190" s="31">
        <f t="shared" si="56"/>
        <v>0</v>
      </c>
      <c r="Q190" s="31">
        <f t="shared" si="56"/>
        <v>60</v>
      </c>
      <c r="R190" s="31">
        <f t="shared" si="56"/>
        <v>0</v>
      </c>
      <c r="S190" s="31">
        <f>S191</f>
        <v>60</v>
      </c>
      <c r="T190" s="31">
        <f>T191</f>
        <v>60</v>
      </c>
    </row>
    <row r="191" spans="1:20" ht="29.25" customHeight="1">
      <c r="A191" s="102" t="s">
        <v>19</v>
      </c>
      <c r="B191" s="102"/>
      <c r="C191" s="102"/>
      <c r="D191" s="102"/>
      <c r="E191" s="102"/>
      <c r="F191" s="102"/>
      <c r="G191" s="102"/>
      <c r="H191" s="102"/>
      <c r="I191" s="16">
        <v>653</v>
      </c>
      <c r="J191" s="32">
        <v>10</v>
      </c>
      <c r="K191" s="32">
        <v>1</v>
      </c>
      <c r="L191" s="33" t="s">
        <v>64</v>
      </c>
      <c r="M191" s="34">
        <v>321</v>
      </c>
      <c r="N191" s="35">
        <v>176.7</v>
      </c>
      <c r="O191" s="35">
        <v>60</v>
      </c>
      <c r="P191" s="35">
        <v>0</v>
      </c>
      <c r="Q191" s="35">
        <v>60</v>
      </c>
      <c r="R191" s="35">
        <v>0</v>
      </c>
      <c r="S191" s="35">
        <v>60</v>
      </c>
      <c r="T191" s="35">
        <v>60</v>
      </c>
    </row>
    <row r="192" spans="1:20" ht="26.25" customHeight="1">
      <c r="A192" s="108" t="s">
        <v>25</v>
      </c>
      <c r="B192" s="108"/>
      <c r="C192" s="108"/>
      <c r="D192" s="108"/>
      <c r="E192" s="108"/>
      <c r="F192" s="108"/>
      <c r="G192" s="108"/>
      <c r="H192" s="108"/>
      <c r="I192" s="13">
        <v>653</v>
      </c>
      <c r="J192" s="20">
        <v>11</v>
      </c>
      <c r="K192" s="20">
        <v>0</v>
      </c>
      <c r="L192" s="21" t="s">
        <v>60</v>
      </c>
      <c r="M192" s="22">
        <v>0</v>
      </c>
      <c r="N192" s="52">
        <f aca="true" t="shared" si="57" ref="N192:T192">N193</f>
        <v>1311.2</v>
      </c>
      <c r="O192" s="52">
        <f t="shared" si="57"/>
        <v>2698.2612200000003</v>
      </c>
      <c r="P192" s="52">
        <f t="shared" si="57"/>
        <v>0</v>
      </c>
      <c r="Q192" s="52">
        <f t="shared" si="57"/>
        <v>2753.8952870000003</v>
      </c>
      <c r="R192" s="52">
        <f t="shared" si="57"/>
        <v>0</v>
      </c>
      <c r="S192" s="52">
        <f t="shared" si="57"/>
        <v>1261.2</v>
      </c>
      <c r="T192" s="52">
        <f t="shared" si="57"/>
        <v>1261.2</v>
      </c>
    </row>
    <row r="193" spans="1:20" s="10" customFormat="1" ht="28.5" customHeight="1">
      <c r="A193" s="103" t="s">
        <v>24</v>
      </c>
      <c r="B193" s="103"/>
      <c r="C193" s="103"/>
      <c r="D193" s="103"/>
      <c r="E193" s="103"/>
      <c r="F193" s="103"/>
      <c r="G193" s="103"/>
      <c r="H193" s="103"/>
      <c r="I193" s="14">
        <v>653</v>
      </c>
      <c r="J193" s="24">
        <v>11</v>
      </c>
      <c r="K193" s="24">
        <v>1</v>
      </c>
      <c r="L193" s="25" t="s">
        <v>78</v>
      </c>
      <c r="M193" s="26">
        <v>0</v>
      </c>
      <c r="N193" s="50">
        <v>1311.2</v>
      </c>
      <c r="O193" s="50">
        <f>O198+O199+O208</f>
        <v>2698.2612200000003</v>
      </c>
      <c r="P193" s="50">
        <f>P198+P199+P208</f>
        <v>0</v>
      </c>
      <c r="Q193" s="50">
        <f>Q198+Q199+Q208</f>
        <v>2753.8952870000003</v>
      </c>
      <c r="R193" s="50">
        <f>R198+R199+R208</f>
        <v>0</v>
      </c>
      <c r="S193" s="50">
        <v>1261.2</v>
      </c>
      <c r="T193" s="50">
        <v>1261.2</v>
      </c>
    </row>
    <row r="194" spans="1:20" s="10" customFormat="1" ht="39.75" customHeight="1">
      <c r="A194" s="128" t="s">
        <v>120</v>
      </c>
      <c r="B194" s="128"/>
      <c r="C194" s="128"/>
      <c r="D194" s="128"/>
      <c r="E194" s="58"/>
      <c r="F194" s="58"/>
      <c r="G194" s="58"/>
      <c r="H194" s="58"/>
      <c r="I194" s="15">
        <v>653</v>
      </c>
      <c r="J194" s="28">
        <v>11</v>
      </c>
      <c r="K194" s="28">
        <v>1</v>
      </c>
      <c r="L194" s="29" t="s">
        <v>78</v>
      </c>
      <c r="M194" s="30">
        <v>0</v>
      </c>
      <c r="N194" s="31">
        <v>1311.2</v>
      </c>
      <c r="O194" s="31">
        <f>O196+O206</f>
        <v>2698.2612200000003</v>
      </c>
      <c r="P194" s="31">
        <f>P196+P206</f>
        <v>0</v>
      </c>
      <c r="Q194" s="31">
        <f>Q196+Q206</f>
        <v>2753.8952870000003</v>
      </c>
      <c r="R194" s="31">
        <f>R196+R206</f>
        <v>0</v>
      </c>
      <c r="S194" s="31">
        <v>1261.2</v>
      </c>
      <c r="T194" s="31">
        <v>1261.2</v>
      </c>
    </row>
    <row r="195" spans="1:20" ht="38.25" customHeight="1">
      <c r="A195" s="128" t="s">
        <v>121</v>
      </c>
      <c r="B195" s="128"/>
      <c r="C195" s="128"/>
      <c r="D195" s="128"/>
      <c r="E195" s="128"/>
      <c r="F195" s="128"/>
      <c r="G195" s="128"/>
      <c r="H195" s="128"/>
      <c r="I195" s="15">
        <v>653</v>
      </c>
      <c r="J195" s="28">
        <v>11</v>
      </c>
      <c r="K195" s="28">
        <v>1</v>
      </c>
      <c r="L195" s="29" t="s">
        <v>79</v>
      </c>
      <c r="M195" s="30">
        <v>0</v>
      </c>
      <c r="N195" s="31">
        <v>1311.2</v>
      </c>
      <c r="O195" s="31">
        <f>O196+O206</f>
        <v>2698.2612200000003</v>
      </c>
      <c r="P195" s="31">
        <f>P196+P206</f>
        <v>0</v>
      </c>
      <c r="Q195" s="31">
        <f>Q196+Q206</f>
        <v>2753.8952870000003</v>
      </c>
      <c r="R195" s="31">
        <f>R196+R206</f>
        <v>0</v>
      </c>
      <c r="S195" s="31">
        <v>1261.2</v>
      </c>
      <c r="T195" s="31">
        <v>1261.2</v>
      </c>
    </row>
    <row r="196" spans="1:20" ht="15" customHeight="1">
      <c r="A196" s="107" t="s">
        <v>130</v>
      </c>
      <c r="B196" s="107"/>
      <c r="C196" s="107"/>
      <c r="D196" s="107"/>
      <c r="E196" s="107"/>
      <c r="F196" s="107"/>
      <c r="G196" s="107"/>
      <c r="H196" s="107"/>
      <c r="I196" s="15"/>
      <c r="J196" s="28">
        <v>11</v>
      </c>
      <c r="K196" s="28">
        <v>1</v>
      </c>
      <c r="L196" s="30" t="s">
        <v>79</v>
      </c>
      <c r="M196" s="30">
        <v>0</v>
      </c>
      <c r="N196" s="31">
        <f aca="true" t="shared" si="58" ref="N196:T196">N197</f>
        <v>661.2</v>
      </c>
      <c r="O196" s="31">
        <f t="shared" si="58"/>
        <v>1586.54117</v>
      </c>
      <c r="P196" s="31">
        <f t="shared" si="58"/>
        <v>0</v>
      </c>
      <c r="Q196" s="31">
        <f t="shared" si="58"/>
        <v>1735.195287</v>
      </c>
      <c r="R196" s="31">
        <f t="shared" si="58"/>
        <v>0</v>
      </c>
      <c r="S196" s="31">
        <f t="shared" si="58"/>
        <v>661.2</v>
      </c>
      <c r="T196" s="31">
        <f t="shared" si="58"/>
        <v>661.2</v>
      </c>
    </row>
    <row r="197" spans="1:20" ht="13.5" customHeight="1">
      <c r="A197" s="102" t="s">
        <v>15</v>
      </c>
      <c r="B197" s="102"/>
      <c r="C197" s="102"/>
      <c r="D197" s="102"/>
      <c r="E197" s="102"/>
      <c r="F197" s="102"/>
      <c r="G197" s="102"/>
      <c r="H197" s="102"/>
      <c r="I197" s="16"/>
      <c r="J197" s="32">
        <v>11</v>
      </c>
      <c r="K197" s="32">
        <v>1</v>
      </c>
      <c r="L197" s="33" t="s">
        <v>79</v>
      </c>
      <c r="M197" s="34">
        <v>110</v>
      </c>
      <c r="N197" s="35">
        <f>SUM(N198+N199+N200)</f>
        <v>661.2</v>
      </c>
      <c r="O197" s="35">
        <f>SUM(O198+O199)</f>
        <v>1586.54117</v>
      </c>
      <c r="P197" s="35">
        <f>SUM(P198+P199)</f>
        <v>0</v>
      </c>
      <c r="Q197" s="35">
        <f>SUM(Q198+Q199)</f>
        <v>1735.195287</v>
      </c>
      <c r="R197" s="35">
        <f>SUM(R198+R199)</f>
        <v>0</v>
      </c>
      <c r="S197" s="35">
        <f>SUM(S198+S199+S200)</f>
        <v>661.2</v>
      </c>
      <c r="T197" s="35">
        <f>SUM(T198+T199+T200)</f>
        <v>661.2</v>
      </c>
    </row>
    <row r="198" spans="1:20" ht="18" customHeight="1">
      <c r="A198" s="102" t="s">
        <v>53</v>
      </c>
      <c r="B198" s="102"/>
      <c r="C198" s="102"/>
      <c r="D198" s="102"/>
      <c r="E198" s="102"/>
      <c r="F198" s="102"/>
      <c r="G198" s="102"/>
      <c r="H198" s="102"/>
      <c r="I198" s="16">
        <v>653</v>
      </c>
      <c r="J198" s="32">
        <v>11</v>
      </c>
      <c r="K198" s="32">
        <v>1</v>
      </c>
      <c r="L198" s="33" t="s">
        <v>79</v>
      </c>
      <c r="M198" s="34">
        <v>111</v>
      </c>
      <c r="N198" s="35">
        <v>504</v>
      </c>
      <c r="O198" s="35">
        <v>1486.54117</v>
      </c>
      <c r="P198" s="35">
        <v>0</v>
      </c>
      <c r="Q198" s="35">
        <f>1486.54117*1.1</f>
        <v>1635.195287</v>
      </c>
      <c r="R198" s="35">
        <v>0</v>
      </c>
      <c r="S198" s="35">
        <v>504</v>
      </c>
      <c r="T198" s="35">
        <v>504</v>
      </c>
    </row>
    <row r="199" spans="1:20" ht="25.5" customHeight="1">
      <c r="A199" s="102" t="s">
        <v>56</v>
      </c>
      <c r="B199" s="102"/>
      <c r="C199" s="102"/>
      <c r="D199" s="102"/>
      <c r="E199" s="102"/>
      <c r="F199" s="102"/>
      <c r="G199" s="102"/>
      <c r="H199" s="102"/>
      <c r="I199" s="16">
        <v>653</v>
      </c>
      <c r="J199" s="32">
        <v>11</v>
      </c>
      <c r="K199" s="32">
        <v>1</v>
      </c>
      <c r="L199" s="33" t="s">
        <v>79</v>
      </c>
      <c r="M199" s="34">
        <v>112</v>
      </c>
      <c r="N199" s="35">
        <v>5</v>
      </c>
      <c r="O199" s="35">
        <v>100</v>
      </c>
      <c r="P199" s="35">
        <v>0</v>
      </c>
      <c r="Q199" s="35">
        <v>100</v>
      </c>
      <c r="R199" s="35">
        <v>0</v>
      </c>
      <c r="S199" s="35">
        <v>5</v>
      </c>
      <c r="T199" s="35">
        <v>5</v>
      </c>
    </row>
    <row r="200" spans="1:20" ht="39.75" customHeight="1">
      <c r="A200" s="113" t="s">
        <v>85</v>
      </c>
      <c r="B200" s="114"/>
      <c r="C200" s="114"/>
      <c r="D200" s="115"/>
      <c r="E200" s="55"/>
      <c r="F200" s="55"/>
      <c r="G200" s="55"/>
      <c r="H200" s="55"/>
      <c r="I200" s="16"/>
      <c r="J200" s="32">
        <v>11</v>
      </c>
      <c r="K200" s="32">
        <v>1</v>
      </c>
      <c r="L200" s="33" t="s">
        <v>79</v>
      </c>
      <c r="M200" s="34">
        <v>119</v>
      </c>
      <c r="N200" s="35">
        <v>152.2</v>
      </c>
      <c r="O200" s="35"/>
      <c r="P200" s="35"/>
      <c r="Q200" s="35"/>
      <c r="R200" s="35"/>
      <c r="S200" s="35">
        <v>152.2</v>
      </c>
      <c r="T200" s="35">
        <v>152.2</v>
      </c>
    </row>
    <row r="201" spans="1:20" ht="15" customHeight="1">
      <c r="A201" s="129" t="s">
        <v>131</v>
      </c>
      <c r="B201" s="100"/>
      <c r="C201" s="100"/>
      <c r="D201" s="101"/>
      <c r="E201" s="74"/>
      <c r="F201" s="74"/>
      <c r="G201" s="74"/>
      <c r="H201" s="74"/>
      <c r="I201" s="15"/>
      <c r="J201" s="28">
        <v>11</v>
      </c>
      <c r="K201" s="28">
        <v>1</v>
      </c>
      <c r="L201" s="29" t="s">
        <v>79</v>
      </c>
      <c r="M201" s="30">
        <v>0</v>
      </c>
      <c r="N201" s="31">
        <v>200</v>
      </c>
      <c r="O201" s="31"/>
      <c r="P201" s="31"/>
      <c r="Q201" s="31"/>
      <c r="R201" s="31"/>
      <c r="S201" s="31">
        <v>150</v>
      </c>
      <c r="T201" s="31">
        <v>150</v>
      </c>
    </row>
    <row r="202" spans="1:20" ht="25.5" customHeight="1">
      <c r="A202" s="102" t="s">
        <v>11</v>
      </c>
      <c r="B202" s="102"/>
      <c r="C202" s="102"/>
      <c r="D202" s="102"/>
      <c r="E202" s="102"/>
      <c r="F202" s="102"/>
      <c r="G202" s="102"/>
      <c r="H202" s="102"/>
      <c r="I202" s="16"/>
      <c r="J202" s="32">
        <v>11</v>
      </c>
      <c r="K202" s="32">
        <v>1</v>
      </c>
      <c r="L202" s="33" t="s">
        <v>79</v>
      </c>
      <c r="M202" s="34">
        <v>200</v>
      </c>
      <c r="N202" s="35">
        <v>200</v>
      </c>
      <c r="O202" s="35"/>
      <c r="P202" s="35"/>
      <c r="Q202" s="35"/>
      <c r="R202" s="35"/>
      <c r="S202" s="35">
        <v>150</v>
      </c>
      <c r="T202" s="35">
        <v>150</v>
      </c>
    </row>
    <row r="203" spans="1:20" ht="26.25" customHeight="1">
      <c r="A203" s="102" t="s">
        <v>8</v>
      </c>
      <c r="B203" s="102"/>
      <c r="C203" s="102"/>
      <c r="D203" s="102"/>
      <c r="E203" s="102"/>
      <c r="F203" s="102"/>
      <c r="G203" s="102"/>
      <c r="H203" s="102"/>
      <c r="I203" s="16"/>
      <c r="J203" s="32">
        <v>11</v>
      </c>
      <c r="K203" s="32">
        <v>1</v>
      </c>
      <c r="L203" s="33" t="s">
        <v>79</v>
      </c>
      <c r="M203" s="34">
        <v>240</v>
      </c>
      <c r="N203" s="35">
        <v>200</v>
      </c>
      <c r="O203" s="35"/>
      <c r="P203" s="35"/>
      <c r="Q203" s="35"/>
      <c r="R203" s="35"/>
      <c r="S203" s="35">
        <v>150</v>
      </c>
      <c r="T203" s="35">
        <v>150</v>
      </c>
    </row>
    <row r="204" spans="1:20" ht="24.75" customHeight="1">
      <c r="A204" s="112" t="s">
        <v>54</v>
      </c>
      <c r="B204" s="112"/>
      <c r="C204" s="112"/>
      <c r="D204" s="112"/>
      <c r="E204" s="112"/>
      <c r="F204" s="59"/>
      <c r="G204" s="59"/>
      <c r="H204" s="59"/>
      <c r="I204" s="16">
        <v>653</v>
      </c>
      <c r="J204" s="32">
        <v>11</v>
      </c>
      <c r="K204" s="32">
        <v>1</v>
      </c>
      <c r="L204" s="33" t="s">
        <v>79</v>
      </c>
      <c r="M204" s="34">
        <v>244</v>
      </c>
      <c r="N204" s="35">
        <v>200</v>
      </c>
      <c r="O204" s="35"/>
      <c r="P204" s="35"/>
      <c r="Q204" s="35"/>
      <c r="R204" s="35"/>
      <c r="S204" s="35">
        <v>150</v>
      </c>
      <c r="T204" s="35">
        <v>150</v>
      </c>
    </row>
    <row r="205" spans="1:20" ht="24" customHeight="1">
      <c r="A205" s="129" t="s">
        <v>140</v>
      </c>
      <c r="B205" s="100"/>
      <c r="C205" s="100"/>
      <c r="D205" s="101"/>
      <c r="E205" s="74"/>
      <c r="F205" s="74"/>
      <c r="G205" s="74"/>
      <c r="H205" s="74"/>
      <c r="I205" s="15"/>
      <c r="J205" s="28">
        <v>11</v>
      </c>
      <c r="K205" s="28">
        <v>1</v>
      </c>
      <c r="L205" s="29" t="s">
        <v>79</v>
      </c>
      <c r="M205" s="30">
        <v>0</v>
      </c>
      <c r="N205" s="31">
        <v>450</v>
      </c>
      <c r="O205" s="31"/>
      <c r="P205" s="31"/>
      <c r="Q205" s="31"/>
      <c r="R205" s="31"/>
      <c r="S205" s="31">
        <v>450</v>
      </c>
      <c r="T205" s="31">
        <v>450</v>
      </c>
    </row>
    <row r="206" spans="1:20" ht="27" customHeight="1">
      <c r="A206" s="102" t="s">
        <v>11</v>
      </c>
      <c r="B206" s="102"/>
      <c r="C206" s="102"/>
      <c r="D206" s="102"/>
      <c r="E206" s="102"/>
      <c r="F206" s="102"/>
      <c r="G206" s="102"/>
      <c r="H206" s="102"/>
      <c r="I206" s="16"/>
      <c r="J206" s="32">
        <v>11</v>
      </c>
      <c r="K206" s="32">
        <v>1</v>
      </c>
      <c r="L206" s="33" t="s">
        <v>79</v>
      </c>
      <c r="M206" s="34">
        <v>200</v>
      </c>
      <c r="N206" s="35">
        <f aca="true" t="shared" si="59" ref="N206:T207">N207</f>
        <v>450</v>
      </c>
      <c r="O206" s="35">
        <f>O207</f>
        <v>1111.7200500000001</v>
      </c>
      <c r="P206" s="35">
        <f>P207</f>
        <v>0</v>
      </c>
      <c r="Q206" s="35">
        <f>Q207</f>
        <v>1018.7</v>
      </c>
      <c r="R206" s="35">
        <f>R207</f>
        <v>0</v>
      </c>
      <c r="S206" s="35">
        <f t="shared" si="59"/>
        <v>450</v>
      </c>
      <c r="T206" s="35">
        <f t="shared" si="59"/>
        <v>450</v>
      </c>
    </row>
    <row r="207" spans="1:20" ht="29.25" customHeight="1">
      <c r="A207" s="102" t="s">
        <v>8</v>
      </c>
      <c r="B207" s="102"/>
      <c r="C207" s="102"/>
      <c r="D207" s="102"/>
      <c r="E207" s="102"/>
      <c r="F207" s="102"/>
      <c r="G207" s="102"/>
      <c r="H207" s="102"/>
      <c r="I207" s="16"/>
      <c r="J207" s="32">
        <v>11</v>
      </c>
      <c r="K207" s="32">
        <v>1</v>
      </c>
      <c r="L207" s="33" t="s">
        <v>79</v>
      </c>
      <c r="M207" s="34">
        <v>240</v>
      </c>
      <c r="N207" s="35">
        <f t="shared" si="59"/>
        <v>450</v>
      </c>
      <c r="O207" s="35">
        <f t="shared" si="59"/>
        <v>1111.7200500000001</v>
      </c>
      <c r="P207" s="35">
        <f t="shared" si="59"/>
        <v>0</v>
      </c>
      <c r="Q207" s="35">
        <f t="shared" si="59"/>
        <v>1018.7</v>
      </c>
      <c r="R207" s="35">
        <f t="shared" si="59"/>
        <v>0</v>
      </c>
      <c r="S207" s="35">
        <f t="shared" si="59"/>
        <v>450</v>
      </c>
      <c r="T207" s="35">
        <f t="shared" si="59"/>
        <v>450</v>
      </c>
    </row>
    <row r="208" spans="1:20" ht="27.75" customHeight="1">
      <c r="A208" s="112" t="s">
        <v>54</v>
      </c>
      <c r="B208" s="112"/>
      <c r="C208" s="112"/>
      <c r="D208" s="112"/>
      <c r="E208" s="112"/>
      <c r="F208" s="59"/>
      <c r="G208" s="59"/>
      <c r="H208" s="59"/>
      <c r="I208" s="16">
        <v>653</v>
      </c>
      <c r="J208" s="32">
        <v>11</v>
      </c>
      <c r="K208" s="32">
        <v>1</v>
      </c>
      <c r="L208" s="33" t="s">
        <v>79</v>
      </c>
      <c r="M208" s="34">
        <v>244</v>
      </c>
      <c r="N208" s="35">
        <v>450</v>
      </c>
      <c r="O208" s="35">
        <f>1177.82005-55.3-10.8</f>
        <v>1111.7200500000001</v>
      </c>
      <c r="P208" s="35">
        <v>0</v>
      </c>
      <c r="Q208" s="35">
        <f>1072-53.3</f>
        <v>1018.7</v>
      </c>
      <c r="R208" s="35">
        <v>0</v>
      </c>
      <c r="S208" s="35">
        <v>450</v>
      </c>
      <c r="T208" s="35">
        <v>450</v>
      </c>
    </row>
    <row r="209" spans="1:20" ht="18.75" customHeight="1">
      <c r="A209" s="96" t="s">
        <v>154</v>
      </c>
      <c r="B209" s="97"/>
      <c r="C209" s="97"/>
      <c r="D209" s="98"/>
      <c r="E209" s="86"/>
      <c r="F209" s="86"/>
      <c r="G209" s="86"/>
      <c r="H209" s="86"/>
      <c r="I209" s="86"/>
      <c r="J209" s="91" t="s">
        <v>155</v>
      </c>
      <c r="K209" s="91" t="s">
        <v>65</v>
      </c>
      <c r="L209" s="87" t="s">
        <v>157</v>
      </c>
      <c r="M209" s="87" t="s">
        <v>156</v>
      </c>
      <c r="N209" s="90">
        <v>4503.51</v>
      </c>
      <c r="O209" s="90"/>
      <c r="P209" s="90"/>
      <c r="Q209" s="90"/>
      <c r="R209" s="91" t="s">
        <v>52</v>
      </c>
      <c r="S209" s="90">
        <v>0</v>
      </c>
      <c r="T209" s="90">
        <v>0</v>
      </c>
    </row>
    <row r="210" spans="1:20" ht="83.25" customHeight="1">
      <c r="A210" s="93" t="s">
        <v>153</v>
      </c>
      <c r="B210" s="94"/>
      <c r="C210" s="94"/>
      <c r="D210" s="95"/>
      <c r="E210" s="85"/>
      <c r="F210" s="85"/>
      <c r="G210" s="85"/>
      <c r="H210" s="85"/>
      <c r="I210" s="85"/>
      <c r="J210" s="92" t="s">
        <v>155</v>
      </c>
      <c r="K210" s="92" t="s">
        <v>65</v>
      </c>
      <c r="L210" s="88" t="s">
        <v>157</v>
      </c>
      <c r="M210" s="88" t="s">
        <v>158</v>
      </c>
      <c r="N210" s="89">
        <v>4503.51</v>
      </c>
      <c r="O210" s="89"/>
      <c r="P210" s="89"/>
      <c r="Q210" s="89"/>
      <c r="R210" s="89"/>
      <c r="S210" s="89">
        <v>0</v>
      </c>
      <c r="T210" s="89">
        <v>0</v>
      </c>
    </row>
    <row r="211" ht="15" customHeight="1"/>
    <row r="212" ht="15" customHeight="1"/>
    <row r="213" ht="15" customHeight="1"/>
    <row r="214" ht="15" customHeight="1"/>
    <row r="215" ht="15" customHeight="1"/>
    <row r="216" spans="1:20" ht="15">
      <c r="A216" s="7"/>
      <c r="B216" s="7"/>
      <c r="C216" s="7"/>
      <c r="D216" s="7"/>
      <c r="E216" s="7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8"/>
      <c r="R216" s="4" t="s">
        <v>52</v>
      </c>
      <c r="S216" s="5"/>
      <c r="T216" s="5"/>
    </row>
  </sheetData>
  <sheetProtection/>
  <mergeCells count="217">
    <mergeCell ref="N1:T1"/>
    <mergeCell ref="N2:T2"/>
    <mergeCell ref="N3:T3"/>
    <mergeCell ref="N4:T4"/>
    <mergeCell ref="N5:T5"/>
    <mergeCell ref="A171:H171"/>
    <mergeCell ref="A60:H60"/>
    <mergeCell ref="A61:H61"/>
    <mergeCell ref="A91:H91"/>
    <mergeCell ref="A92:D92"/>
    <mergeCell ref="A180:H180"/>
    <mergeCell ref="A172:H172"/>
    <mergeCell ref="A178:H178"/>
    <mergeCell ref="A179:D179"/>
    <mergeCell ref="A97:H97"/>
    <mergeCell ref="A98:H98"/>
    <mergeCell ref="A99:H99"/>
    <mergeCell ref="A100:H100"/>
    <mergeCell ref="A111:H111"/>
    <mergeCell ref="A90:H90"/>
    <mergeCell ref="A201:D201"/>
    <mergeCell ref="A205:D205"/>
    <mergeCell ref="A202:H202"/>
    <mergeCell ref="A203:H203"/>
    <mergeCell ref="A204:E204"/>
    <mergeCell ref="A173:H173"/>
    <mergeCell ref="A200:D200"/>
    <mergeCell ref="A187:H187"/>
    <mergeCell ref="A177:D177"/>
    <mergeCell ref="A139:H139"/>
    <mergeCell ref="A107:H107"/>
    <mergeCell ref="A77:D77"/>
    <mergeCell ref="A135:D135"/>
    <mergeCell ref="A147:D147"/>
    <mergeCell ref="A140:E140"/>
    <mergeCell ref="A101:D101"/>
    <mergeCell ref="A95:H95"/>
    <mergeCell ref="A85:D85"/>
    <mergeCell ref="A141:H141"/>
    <mergeCell ref="A42:E42"/>
    <mergeCell ref="A25:H25"/>
    <mergeCell ref="A70:H70"/>
    <mergeCell ref="A155:H155"/>
    <mergeCell ref="A142:D142"/>
    <mergeCell ref="A93:H93"/>
    <mergeCell ref="A96:H96"/>
    <mergeCell ref="A116:H116"/>
    <mergeCell ref="A106:H106"/>
    <mergeCell ref="A110:H110"/>
    <mergeCell ref="A39:H39"/>
    <mergeCell ref="A28:H28"/>
    <mergeCell ref="A22:H22"/>
    <mergeCell ref="A24:H24"/>
    <mergeCell ref="A27:H27"/>
    <mergeCell ref="A32:H32"/>
    <mergeCell ref="A17:H17"/>
    <mergeCell ref="A8:G10"/>
    <mergeCell ref="J8:M8"/>
    <mergeCell ref="A26:H26"/>
    <mergeCell ref="A31:H31"/>
    <mergeCell ref="A36:D36"/>
    <mergeCell ref="A55:H55"/>
    <mergeCell ref="A82:H82"/>
    <mergeCell ref="O8:R8"/>
    <mergeCell ref="R9:R10"/>
    <mergeCell ref="A11:D11"/>
    <mergeCell ref="A12:H12"/>
    <mergeCell ref="A18:H18"/>
    <mergeCell ref="Q9:Q10"/>
    <mergeCell ref="O9:O10"/>
    <mergeCell ref="A15:D15"/>
    <mergeCell ref="A16:H16"/>
    <mergeCell ref="A19:H19"/>
    <mergeCell ref="A30:H30"/>
    <mergeCell ref="J9:M9"/>
    <mergeCell ref="A40:D40"/>
    <mergeCell ref="A105:H105"/>
    <mergeCell ref="A20:E20"/>
    <mergeCell ref="A23:D23"/>
    <mergeCell ref="A52:D52"/>
    <mergeCell ref="A38:H38"/>
    <mergeCell ref="A120:H120"/>
    <mergeCell ref="A94:H94"/>
    <mergeCell ref="A102:H102"/>
    <mergeCell ref="A88:H88"/>
    <mergeCell ref="A71:D71"/>
    <mergeCell ref="N8:N10"/>
    <mergeCell ref="A14:H14"/>
    <mergeCell ref="A48:H48"/>
    <mergeCell ref="A46:H46"/>
    <mergeCell ref="A50:H50"/>
    <mergeCell ref="A119:H119"/>
    <mergeCell ref="A84:D84"/>
    <mergeCell ref="A81:D81"/>
    <mergeCell ref="A76:H76"/>
    <mergeCell ref="A57:H57"/>
    <mergeCell ref="A78:H78"/>
    <mergeCell ref="A59:H59"/>
    <mergeCell ref="A74:H74"/>
    <mergeCell ref="A62:H62"/>
    <mergeCell ref="A103:D103"/>
    <mergeCell ref="A161:H161"/>
    <mergeCell ref="A165:D165"/>
    <mergeCell ref="A169:D169"/>
    <mergeCell ref="A170:H170"/>
    <mergeCell ref="A168:H168"/>
    <mergeCell ref="A122:H122"/>
    <mergeCell ref="A125:H125"/>
    <mergeCell ref="A138:D138"/>
    <mergeCell ref="A129:H129"/>
    <mergeCell ref="A127:H127"/>
    <mergeCell ref="A184:D184"/>
    <mergeCell ref="A186:H186"/>
    <mergeCell ref="A193:H193"/>
    <mergeCell ref="A192:H192"/>
    <mergeCell ref="A188:D188"/>
    <mergeCell ref="A158:H158"/>
    <mergeCell ref="A174:H174"/>
    <mergeCell ref="A164:D164"/>
    <mergeCell ref="A160:D160"/>
    <mergeCell ref="A185:D185"/>
    <mergeCell ref="A198:H198"/>
    <mergeCell ref="A195:H195"/>
    <mergeCell ref="A197:H197"/>
    <mergeCell ref="A207:H207"/>
    <mergeCell ref="A189:H189"/>
    <mergeCell ref="A206:H206"/>
    <mergeCell ref="A153:H153"/>
    <mergeCell ref="A150:H150"/>
    <mergeCell ref="A208:E208"/>
    <mergeCell ref="A199:H199"/>
    <mergeCell ref="A152:H152"/>
    <mergeCell ref="A196:H196"/>
    <mergeCell ref="A191:H191"/>
    <mergeCell ref="A190:H190"/>
    <mergeCell ref="A194:D194"/>
    <mergeCell ref="A181:H181"/>
    <mergeCell ref="A145:H145"/>
    <mergeCell ref="A159:D159"/>
    <mergeCell ref="A163:D163"/>
    <mergeCell ref="A162:D162"/>
    <mergeCell ref="A146:H146"/>
    <mergeCell ref="A149:H149"/>
    <mergeCell ref="A151:H151"/>
    <mergeCell ref="A148:D148"/>
    <mergeCell ref="A154:D154"/>
    <mergeCell ref="A157:H157"/>
    <mergeCell ref="A167:H167"/>
    <mergeCell ref="A156:D156"/>
    <mergeCell ref="A183:H183"/>
    <mergeCell ref="A182:D182"/>
    <mergeCell ref="A136:H136"/>
    <mergeCell ref="A175:E175"/>
    <mergeCell ref="A176:H176"/>
    <mergeCell ref="A166:H166"/>
    <mergeCell ref="A143:H143"/>
    <mergeCell ref="A144:H144"/>
    <mergeCell ref="A128:H128"/>
    <mergeCell ref="A123:D123"/>
    <mergeCell ref="A126:H126"/>
    <mergeCell ref="A104:H104"/>
    <mergeCell ref="A108:H108"/>
    <mergeCell ref="A109:H109"/>
    <mergeCell ref="A117:H117"/>
    <mergeCell ref="A112:D112"/>
    <mergeCell ref="A115:H115"/>
    <mergeCell ref="A114:H114"/>
    <mergeCell ref="A6:T7"/>
    <mergeCell ref="A54:H54"/>
    <mergeCell ref="A21:D21"/>
    <mergeCell ref="A41:H41"/>
    <mergeCell ref="S8:S10"/>
    <mergeCell ref="T8:T10"/>
    <mergeCell ref="A49:H49"/>
    <mergeCell ref="A45:H45"/>
    <mergeCell ref="A13:H13"/>
    <mergeCell ref="P9:P10"/>
    <mergeCell ref="A43:H43"/>
    <mergeCell ref="A56:H56"/>
    <mergeCell ref="A83:H83"/>
    <mergeCell ref="A33:H33"/>
    <mergeCell ref="A89:H89"/>
    <mergeCell ref="A51:H51"/>
    <mergeCell ref="A73:H73"/>
    <mergeCell ref="A75:D75"/>
    <mergeCell ref="A37:D37"/>
    <mergeCell ref="A47:D47"/>
    <mergeCell ref="A53:D53"/>
    <mergeCell ref="A29:D29"/>
    <mergeCell ref="A80:H80"/>
    <mergeCell ref="A34:E34"/>
    <mergeCell ref="A35:D35"/>
    <mergeCell ref="A63:H63"/>
    <mergeCell ref="A44:H44"/>
    <mergeCell ref="A64:E64"/>
    <mergeCell ref="A72:D72"/>
    <mergeCell ref="A58:D58"/>
    <mergeCell ref="A133:H133"/>
    <mergeCell ref="A130:H130"/>
    <mergeCell ref="A124:D124"/>
    <mergeCell ref="A137:H137"/>
    <mergeCell ref="A134:D134"/>
    <mergeCell ref="A113:H113"/>
    <mergeCell ref="A118:H118"/>
    <mergeCell ref="A121:H121"/>
    <mergeCell ref="A132:H132"/>
    <mergeCell ref="A131:H131"/>
    <mergeCell ref="A210:D210"/>
    <mergeCell ref="A209:D209"/>
    <mergeCell ref="A87:D87"/>
    <mergeCell ref="A86:H86"/>
    <mergeCell ref="A65:D65"/>
    <mergeCell ref="A66:H66"/>
    <mergeCell ref="A67:H67"/>
    <mergeCell ref="A68:H68"/>
    <mergeCell ref="A69:H69"/>
    <mergeCell ref="A79:H79"/>
  </mergeCells>
  <printOptions/>
  <pageMargins left="0.2362204724409449" right="0.2362204724409449" top="0.1968503937007874" bottom="0.15748031496062992" header="0.31496062992125984" footer="0.31496062992125984"/>
  <pageSetup fitToHeight="13" fitToWidth="1" horizontalDpi="600" verticalDpi="600" orientation="portrait" paperSize="9" scale="89" r:id="rId1"/>
  <rowBreaks count="1" manualBreakCount="1">
    <brk id="180" max="19" man="1"/>
  </rowBreaks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2017-04-04T06:23:27Z</cp:lastPrinted>
  <dcterms:created xsi:type="dcterms:W3CDTF">2010-11-01T11:35:27Z</dcterms:created>
  <dcterms:modified xsi:type="dcterms:W3CDTF">2017-04-04T06:24:38Z</dcterms:modified>
  <cp:category/>
  <cp:version/>
  <cp:contentType/>
  <cp:contentStatus/>
</cp:coreProperties>
</file>