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375" windowHeight="7560" firstSheet="1" activeTab="9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  <sheet name="приложение 11" sheetId="8" r:id="rId8"/>
    <sheet name="Приложение 12" sheetId="9" r:id="rId9"/>
    <sheet name="приложение 13" sheetId="10" r:id="rId10"/>
    <sheet name="Лист3" sheetId="11" r:id="rId11"/>
  </sheets>
  <definedNames>
    <definedName name="_xlnm._FilterDatabase" localSheetId="8" hidden="1">'Приложение 12'!$A$1:$S$120</definedName>
    <definedName name="_xlnm._FilterDatabase" localSheetId="3" hidden="1">'Приложение 6'!$A$1:$S$120</definedName>
    <definedName name="_xlnm.Print_Area" localSheetId="7">'приложение 11'!$A$1:$F$75</definedName>
    <definedName name="_xlnm.Print_Area" localSheetId="8">'Приложение 12'!$A$1:$S$120</definedName>
    <definedName name="_xlnm.Print_Area" localSheetId="3">'Приложение 6'!$A$1:$S$119</definedName>
  </definedNames>
  <calcPr fullCalcOnLoad="1" refMode="R1C1"/>
</workbook>
</file>

<file path=xl/sharedStrings.xml><?xml version="1.0" encoding="utf-8"?>
<sst xmlns="http://schemas.openxmlformats.org/spreadsheetml/2006/main" count="960" uniqueCount="368">
  <si>
    <t>Обеспечение деятельности подведомственных учреждений</t>
  </si>
  <si>
    <t>Физическая культура</t>
  </si>
  <si>
    <t>ФИЗИЧЕСКАЯ КУЛЬТУРА И СПОРТ</t>
  </si>
  <si>
    <t>Выполнение функций государственными органами</t>
  </si>
  <si>
    <t>Кинематография</t>
  </si>
  <si>
    <t>Культура</t>
  </si>
  <si>
    <t>КУЛЬТУРА И КИНЕМАТОГРАФИЯ</t>
  </si>
  <si>
    <t>Выполнение функции органами местного самоуправления</t>
  </si>
  <si>
    <t>Прочие мероприятия по благоустройству городских округов и поселений</t>
  </si>
  <si>
    <t>Озеленение</t>
  </si>
  <si>
    <t>Уличное освещение</t>
  </si>
  <si>
    <t>Компенсация выпадающих доходов организациям ,предоставляющим населению жилищные услуги по тарифам, не обеспечивающим возмещение издержек</t>
  </si>
  <si>
    <t>Благоустройство</t>
  </si>
  <si>
    <t>Коммунальное хозяйство</t>
  </si>
  <si>
    <t>Мероприятия в области жилищного хозяйства</t>
  </si>
  <si>
    <t>Жилищное хозяйство</t>
  </si>
  <si>
    <t>Жилищно-коммунальное хозяйство</t>
  </si>
  <si>
    <t>Национальная экономика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</si>
  <si>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</si>
  <si>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</si>
  <si>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</si>
  <si>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</si>
  <si>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</si>
  <si>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</si>
  <si>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Государственная регистрация актов гражданского состояния (ОБ)</t>
  </si>
  <si>
    <t>Другие общегосударственные вопросы</t>
  </si>
  <si>
    <t>Резервные фонды местных администраций</t>
  </si>
  <si>
    <t>Резервные фонды</t>
  </si>
  <si>
    <t>Иные межбюджетные трансферты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</si>
  <si>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</si>
  <si>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</si>
  <si>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</si>
  <si>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</si>
  <si>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</si>
  <si>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</si>
  <si>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Аган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</si>
  <si>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</si>
  <si>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</si>
  <si>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</si>
  <si>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</si>
  <si>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</si>
  <si>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</si>
  <si>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</si>
  <si>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в том числе из регионального фонда компенсаций</t>
  </si>
  <si>
    <t>Наименование</t>
  </si>
  <si>
    <t/>
  </si>
  <si>
    <t>2014 год</t>
  </si>
  <si>
    <t>Дорожная деятельность в отношении автомобильных дорог местного значения в границах населенных пунктов поселения</t>
  </si>
  <si>
    <t>Фонд оплаты труда и страховых взносов</t>
  </si>
  <si>
    <t>Прочая закупка товаров, работ и услуг для государственных (муниципальных) нужд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</si>
  <si>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</si>
  <si>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Резервные средства</t>
  </si>
  <si>
    <t>Закупка товаров, работ, услуг в сфере информационно-коммуникационных технологий</t>
  </si>
  <si>
    <t>Иные выплаты персоналу, за исключением фонда оплаты труда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</si>
  <si>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и органов</t>
  </si>
  <si>
    <t xml:space="preserve">Уплата налогов, сборов и иных платежей </t>
  </si>
  <si>
    <t>сельского поселения Аган</t>
  </si>
  <si>
    <t>2015 год</t>
  </si>
  <si>
    <t>Другие вопросы в области национальной безопасности и правоохранительной деятельности</t>
  </si>
  <si>
    <t>Органы юстиции</t>
  </si>
  <si>
    <t>Содержание и управление дорожным хозяйством</t>
  </si>
  <si>
    <t>Другие вопросы в области национальной экономики</t>
  </si>
  <si>
    <t>Утвержденная сумма 2013 год</t>
  </si>
  <si>
    <t>Безвозмездные поступления</t>
  </si>
  <si>
    <t xml:space="preserve">Код классификации                              доходов </t>
  </si>
  <si>
    <t xml:space="preserve">Наименование кода классификации доходов   </t>
  </si>
  <si>
    <t>Изменения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</si>
  <si>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</si>
  <si>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</si>
  <si>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</si>
  <si>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</si>
  <si>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</si>
  <si>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</si>
  <si>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</si>
  <si>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</si>
  <si>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</si>
  <si>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</si>
  <si>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</si>
  <si>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</t>
  </si>
  <si>
    <t>000 2 02 02999 10 0000 151</t>
  </si>
  <si>
    <t>Прочие субсидии бюджетам поселений</t>
  </si>
  <si>
    <t>000 2 02 03000 00 0000 151</t>
  </si>
  <si>
    <t>Субвенции бюджетам субъектов Российской Федерации и муниципальных образований</t>
  </si>
  <si>
    <t>000 2 02  03003 10 0000 151</t>
  </si>
  <si>
    <t>Субвенции бюджетам поселений на государственную регистрацию актов гражданского состояния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</si>
  <si>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</si>
  <si>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</si>
  <si>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</si>
  <si>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000 2 02 04999 10 0000 151</t>
  </si>
  <si>
    <t>Прочие межбюджетные трансферты, передаваемые бюджетам поселений</t>
  </si>
  <si>
    <t>(тыс. руб)</t>
  </si>
  <si>
    <t>Рзд.</t>
  </si>
  <si>
    <t>Пр.</t>
  </si>
  <si>
    <t>Утвержденная сумма 2014 год</t>
  </si>
  <si>
    <t>Утвержденная сумма 2015 год</t>
  </si>
  <si>
    <t>Другие вопросы в области национальной безопасности</t>
  </si>
  <si>
    <t>Дорожное хозяйство (дорожные фонды)</t>
  </si>
  <si>
    <t>Культура и кинематография</t>
  </si>
  <si>
    <t>Физическая культура и спорт</t>
  </si>
  <si>
    <t>Всего</t>
  </si>
  <si>
    <t>Утвержденная сумма 2013г</t>
  </si>
  <si>
    <t>Дотация бюджетам поселений на поддержку мер по обеспечению сбалансированности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</si>
  <si>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</si>
  <si>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</si>
  <si>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Субсидии из регионального фонда софинансирования расходов</t>
  </si>
  <si>
    <t>Всего:</t>
  </si>
  <si>
    <t>Приложение 6</t>
  </si>
  <si>
    <t xml:space="preserve">Источники внутреннего финансирования дефицита бюджета </t>
  </si>
  <si>
    <t>Код</t>
  </si>
  <si>
    <t>Наименование видов истоников внутреннего финансирования дефицита бюджета</t>
  </si>
  <si>
    <t>Сумма</t>
  </si>
  <si>
    <t>2011г.</t>
  </si>
  <si>
    <t>2012г.</t>
  </si>
  <si>
    <t>Всего истоников внутреннего финансирования дифицита бюджета по состоянию на 01.01.2012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</si>
  <si>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</si>
  <si>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</si>
  <si>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</si>
  <si>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бюджеьов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</si>
  <si>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</si>
  <si>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</si>
  <si>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</si>
  <si>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</si>
  <si>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</si>
  <si>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</si>
  <si>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</si>
  <si>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</si>
  <si>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</si>
  <si>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</si>
  <si>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</si>
  <si>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</si>
  <si>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</si>
  <si>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</si>
  <si>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2015 год</t>
  </si>
  <si>
    <t>2013г</t>
  </si>
  <si>
    <t>2014г</t>
  </si>
  <si>
    <t>2015г</t>
  </si>
  <si>
    <t>Сумма на  год</t>
  </si>
  <si>
    <t>Приложение 5</t>
  </si>
  <si>
    <t>к проекту решения</t>
  </si>
  <si>
    <t>Совета депутатов</t>
  </si>
  <si>
    <t>Код бюджетной классификации</t>
  </si>
  <si>
    <t>Наименование дохода</t>
  </si>
  <si>
    <t>000 0 00 00000 00 0000 000</t>
  </si>
  <si>
    <t>Доходы бюджета ИТОГО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</si>
  <si>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</si>
  <si>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</si>
  <si>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</si>
  <si>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</si>
  <si>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</si>
  <si>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</si>
  <si>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000 1 01 02021 01 0000 110</t>
  </si>
  <si>
    <t xml:space="preserve">Налог на доходы физических лиц с доходов, облагаемых по налоговой ставке, установленной п.1 ст.224 НК РФ, за исключением доходов,полученных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</si>
  <si>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</si>
  <si>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</si>
  <si>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</si>
  <si>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</si>
  <si>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</si>
  <si>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</si>
  <si>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</si>
  <si>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</si>
  <si>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</si>
  <si>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</si>
  <si>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000  1 06 06013 10 0000 110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</si>
  <si>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</si>
  <si>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</si>
  <si>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</si>
  <si>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</si>
  <si>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</si>
  <si>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</si>
  <si>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
ИМУЩЕСТВА, НАХОДЯЩЕГОСЯ
 В ГОСУДАРСТВЕННОЙ И МУНИЦИПАЛЬНОЙ СОБСТВЕННОСТИ</t>
  </si>
  <si>
    <t>000 1 11 05013 10 0000 120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</si>
  <si>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</si>
  <si>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000 1 11 05035 10 0000 120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</si>
  <si>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автономных учреждений) </t>
  </si>
  <si>
    <t>000 1 11 09045 10 0000 120</t>
  </si>
  <si>
    <t>000 1 13 00000 00 0000 000</t>
  </si>
  <si>
    <t>ПРОЧИЕ ДОХОДЫ ОТ КОМПЕНСАЦИИ ЗАТРАТ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</si>
  <si>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</si>
  <si>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</si>
  <si>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</si>
  <si>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</si>
  <si>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</si>
  <si>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</si>
  <si>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</si>
  <si>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</si>
  <si>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</si>
  <si>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ДОХОДЫ ОТ ВОЗМЕЩЕНИЯ УЩЕРБА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</si>
  <si>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</si>
  <si>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полкчатели средств бюджетов поселений</t>
  </si>
  <si>
    <t>000 1 17 00000 00 0000 000</t>
  </si>
  <si>
    <t>ПРОЧИЕ НЕНАЛОГОВЫЕ ДОХОДЫ</t>
  </si>
  <si>
    <t>000 1 17 01050 10 0000 180</t>
  </si>
  <si>
    <t>Невыясненные поступления, зачисляемые в бюджеты поселений</t>
  </si>
  <si>
    <t>Дотации  на выравнивание бюджетной обеспеченности</t>
  </si>
  <si>
    <t xml:space="preserve">Дотации  бюджетам поселений на поддержку мер по обеспечению сбалансированности бюджетов 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</si>
  <si>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</si>
  <si>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</si>
  <si>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2016 год</t>
  </si>
  <si>
    <t>2014г.</t>
  </si>
  <si>
    <t xml:space="preserve"> 2016 год</t>
  </si>
  <si>
    <t>Условно утвержденные расходы</t>
  </si>
  <si>
    <t>Специальные расходы</t>
  </si>
  <si>
    <t>Доходы бюджета сельского поселения Аган по кодам видов, подвидов доходов, классификации операций сектора государственного управления на 2014  год и плановый период 2015-2016</t>
  </si>
  <si>
    <t>в бюджет администрации сельского поселения Аган в 2014 году  и плановом периоде                                 2015-2016 годах</t>
  </si>
  <si>
    <t>Приложение 3</t>
  </si>
  <si>
    <t>Приложение 4</t>
  </si>
  <si>
    <t xml:space="preserve">Наименование </t>
  </si>
  <si>
    <t>2016г</t>
  </si>
  <si>
    <t>Приложение 7</t>
  </si>
  <si>
    <t>Приложение 8</t>
  </si>
  <si>
    <t>Плановый период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</si>
  <si>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значения, в соответствии с заключенными соглашениями, в том числе: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</si>
  <si>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</si>
  <si>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    в том числе:  теплоснабжение</t>
  </si>
  <si>
    <t xml:space="preserve">                           водоснабжение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</si>
  <si>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всего</t>
  </si>
  <si>
    <t>Организация строительства муниципального жилищного фонда; проектирование, строительство, капитальный ремонт, реконструкция объектов капитального строительства</t>
  </si>
  <si>
    <t>Межбюджетные трансферты на содержание работников органов местного самоуправления района, осуществляющих предаваемые полномочия от поселений</t>
  </si>
  <si>
    <t>Приложение 9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</si>
  <si>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</si>
  <si>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</si>
  <si>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 xml:space="preserve">Распределение бюджетных ассигнований по разделам и подразделам классификации расходов бюджета сельского поселения Аган на 2014 год и плановый период 2015-2016 года </t>
  </si>
  <si>
    <t>тыс.руб.</t>
  </si>
  <si>
    <t>Социальная политика</t>
  </si>
  <si>
    <t>СОЦИАЛЬНАЯ ПОЛИТИКА</t>
  </si>
  <si>
    <t>Пенсионное обеспечение</t>
  </si>
  <si>
    <t>Всего истоников внутреннего финансирования дифицита бюджета по состоянию на 01.01.2014</t>
  </si>
  <si>
    <t>ВР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</si>
  <si>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</si>
  <si>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</si>
  <si>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Резервный фонд</t>
  </si>
  <si>
    <t>Расходы на обеспечение деятельности учреждения</t>
  </si>
  <si>
    <t xml:space="preserve">муниципальная программа "Развитие жилищно-коммунального хозяйства в Нижневартовском районе на территории сельского поселения Аган на 2014-2016годы"
</t>
  </si>
  <si>
    <t>Подпрограмма "Создание условий для обеспечения качественными коммунальными услугами"</t>
  </si>
  <si>
    <t>42.0.0000</t>
  </si>
  <si>
    <t>42.1.0000</t>
  </si>
  <si>
    <t>Подпрограмма "Повышение энергоэффективности"</t>
  </si>
  <si>
    <t>42.2.0000</t>
  </si>
  <si>
    <t>42.1.2100</t>
  </si>
  <si>
    <t>42.2.2100</t>
  </si>
  <si>
    <t xml:space="preserve">муниципальная программа "Профилактика правонарушений в сфере общественного порядка в сельском поселении Аган на 2014–2016 годы"
</t>
  </si>
  <si>
    <t>43.0.0000</t>
  </si>
  <si>
    <t>43.0.2100</t>
  </si>
  <si>
    <t>44.0.0000</t>
  </si>
  <si>
    <t>44.0.2100</t>
  </si>
  <si>
    <t>Ведомственная целевая программа "Организация бюджетного процесса в сельском поселении Аган на 2014-2016 годы"</t>
  </si>
  <si>
    <t>51.0.0000</t>
  </si>
  <si>
    <t>51.0.0704</t>
  </si>
  <si>
    <t>51.0.0999</t>
  </si>
  <si>
    <t>52.0.0000</t>
  </si>
  <si>
    <t>52.0.0059</t>
  </si>
  <si>
    <t>Ведомственная целевая программа "Развитие культуры в сельском поселении Аган на 2014–2016 годы"</t>
  </si>
  <si>
    <t>Ведомственная целевая программа "Развитие физической культуры и спорта в сельском поселении Аган на 2014–2016 годы"</t>
  </si>
  <si>
    <t>53.0.0000</t>
  </si>
  <si>
    <t>53.0.0059</t>
  </si>
  <si>
    <t>Ведомственная целевая программа "Обеспечение деятельности органов местного самоуправления сельского поселения Аган на 2014-2016 годы"</t>
  </si>
  <si>
    <t>54.0.0000</t>
  </si>
  <si>
    <t>54.0.0059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</si>
  <si>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2014-2016 годы"</t>
  </si>
  <si>
    <t>55.0.0000</t>
  </si>
  <si>
    <t>55.0.2100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</si>
  <si>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Аган на 2014 год и плановый период 2015-2016 годы</t>
  </si>
  <si>
    <t>ведомств</t>
  </si>
  <si>
    <t>муниц</t>
  </si>
  <si>
    <t>Расходы на обеспечение функций органов местного самоуправления (Совет Депутатов администрации сельского поселения Аган)</t>
  </si>
  <si>
    <t>Прочая закупка товаров</t>
  </si>
  <si>
    <t>Расходы на обеспечение функций органов местного самоуправления (администрация сельского поселения Аган)</t>
  </si>
  <si>
    <t>Муниципальная программа "Развитие жилищно-коммунального хозяйства в Нижневартовском районе на  территории сельского поселения Аган на 2014-2016годы"</t>
  </si>
  <si>
    <t>Реализация мероприятий программы в рамках подпрограммы  "Создание условий для обеспечения качественными коммунальными услугами" муниципальной программы "Развитие жилищно-коммунального хозяйства в Нижневартовском районе на  территории сельского поселения Аган на 2014-2016годы"</t>
  </si>
  <si>
    <t>компенсацией выпадающих доходов организациям, предоставляющим населению жилищно-коммунальные услуги по тарифам, не обеспечивающим возмещение издержек</t>
  </si>
  <si>
    <t>Реализация мероприятий программы в рамках подпрограммы  "Повышение энергоэффективности" муниципальной программы "Развитие жилищно-коммунального хозяйства в Нижневартовском районе на  территории сельского поселения Аган на 2014-2016годы"</t>
  </si>
  <si>
    <t>Уличное освещение, обслуживание электросетей</t>
  </si>
  <si>
    <t>Муниципальная программа "Профилактика правонарушений в сфере общественного порядка в сельском поселении Аган на 2014–2016 годы"</t>
  </si>
  <si>
    <t>Реализация мероприятий программы в рамках муниципальной программы "Профилактика правонарушений в сфере общественного порядка в сельском поселении Аган на 2014–2016 годы"</t>
  </si>
  <si>
    <t>Стимулирование граждан – членов добро-вольных народных дружин в сельском посе-лении Аган – за участие в мероприятиях по профилактике правонарушений и охране общественного порядка</t>
  </si>
  <si>
    <t>Реализация мероприятий программы в рамках муниципальной программы "Обеспечение страховой защиты имущества сельского поселения Аган на 2014–2016 годы"</t>
  </si>
  <si>
    <t>Страхование имущества</t>
  </si>
  <si>
    <t>Сохранение кадрового потенциала</t>
  </si>
  <si>
    <t>Укрепление материально-технической базы</t>
  </si>
  <si>
    <t>Обеспечение транспортными, коммунальными услугами, услугами связи и прочими услугами</t>
  </si>
  <si>
    <t>Реализация мероприятий программы в рамках 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2014-2016 годы"</t>
  </si>
  <si>
    <t>70.7.0000</t>
  </si>
  <si>
    <t>Непрограммные расходы администрации сельского поселения Аган</t>
  </si>
  <si>
    <t>ЦСР</t>
  </si>
  <si>
    <t>Сумма на 2014 год</t>
  </si>
  <si>
    <t>Сумма на 2015 год</t>
  </si>
  <si>
    <t>Сумма на 2016 год</t>
  </si>
  <si>
    <t>000</t>
  </si>
  <si>
    <t>121</t>
  </si>
  <si>
    <t>122</t>
  </si>
  <si>
    <t>244</t>
  </si>
  <si>
    <t>852</t>
  </si>
  <si>
    <t>810</t>
  </si>
  <si>
    <t>540</t>
  </si>
  <si>
    <t>870</t>
  </si>
  <si>
    <t>110</t>
  </si>
  <si>
    <t>240</t>
  </si>
  <si>
    <t>Укрепление материально-технической базы администрации сельского поселения Аган</t>
  </si>
  <si>
    <t>Обеспечение транспортными, коммунальными услугами, услугами связи и прочими услугами администрации сельского поселения Аган</t>
  </si>
  <si>
    <t>Осуществление расходов по передаваемым полномочия в бюджет Нижневартовского района</t>
  </si>
  <si>
    <t xml:space="preserve">Осуществление расходов в области пенси-онного обеспечения </t>
  </si>
  <si>
    <t>321</t>
  </si>
  <si>
    <t>00.0.0000</t>
  </si>
  <si>
    <t>муниципальная программа "Развитие транспортной системы на территории сельского поселения Аган на 2014-2016годы"</t>
  </si>
  <si>
    <t>45.0.0000</t>
  </si>
  <si>
    <t>45.0.2100</t>
  </si>
  <si>
    <t>Муниципальная программа "Развитие транспортной системы на территории сельского поселения Аган на 2014-2016годы"</t>
  </si>
  <si>
    <t>Реализация мероприятий программы в рамках муниципальной программы "Развитие транспортной системы на территории сельского поселения Аган на 2014-2016годы"</t>
  </si>
  <si>
    <t>Содержание автомобильных дорог</t>
  </si>
  <si>
    <t>Муниципальные программы</t>
  </si>
  <si>
    <t>Ведомтсвенные программы</t>
  </si>
  <si>
    <t>сельского поселения Аган на 2014 год и плановый период 2015 и 2016 годы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</si>
  <si>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2014 год и плановый период 2015-2016 годов.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</si>
  <si>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                                                                                                                                                                                                                   на 2014 год и плановый период 2015-2016 годы</t>
  </si>
  <si>
    <t>Ведомственная структура расходов бюджета сельского поселения Аган на 2014 год и плановый период 2015-2016 годы</t>
  </si>
  <si>
    <t>плановый период</t>
  </si>
  <si>
    <t>2015г.</t>
  </si>
  <si>
    <t>2016г.</t>
  </si>
  <si>
    <t>Объем межбюджетных трансфертов бюджету сельского поселения Аган из других бюджетов бюджетной системы Российской Федерации на 2014 и плановый период 2015 - 2016 годы</t>
  </si>
  <si>
    <t>Ведомственная целевая программа "Обеспечение осуществления полномочий администрации сельского поселения Аган на 2014-2016 годы"</t>
  </si>
  <si>
    <t>56.0.0000</t>
  </si>
  <si>
    <t>56.0.0201</t>
  </si>
  <si>
    <t>56.0.0211</t>
  </si>
  <si>
    <t>56.0.0204</t>
  </si>
  <si>
    <t>56.0.5118</t>
  </si>
  <si>
    <t>Расходы на обеспечение функций органов местного самоуправления (Глава сельского поселения Аган) в рамках ведомственной целевой программы"Обеспечение осуществления полномочий администрации сельского поселения Аган на 2014-2016 годы"</t>
  </si>
  <si>
    <t>Субвенции на осуществление первичного воинского учета на территориях, где отсутствуют военные комиссариаты в рамках ведомственной целевой программы"Обеспечение осуществления полномочий администрации сельского поселения Аган на 2014-2016 годы"</t>
  </si>
  <si>
    <t>Субвенции на осуществление полномочий по государственной регистрации актов гражданского состояния в рамках ведомственной целевой программы"Обеспечение осуществления полномочий администрации сельского поселения Аган на 2014-2016 годы"</t>
  </si>
  <si>
    <t xml:space="preserve">муниципальная программа "Управление муниципальным имуществом на территории сельского поселения Аган на 2014−2016 годы"
</t>
  </si>
  <si>
    <t>Субсидии в целях обеспечения страхования имущества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годы".</t>
  </si>
  <si>
    <t>Софинансирование в рамках целевой программы ХМАО-Югры «Снижение рисков и смягчение последствий чрезвычайных ситуаций природного и техногенного характера в ХМАО-Югре на 2012-2014 годы» рекомендуем заменить на  «Софинансирование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годы»</t>
  </si>
  <si>
    <t>Субсидия в рамках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округе-Югре на 2014-2020 годы» (создание общественных формирований правоохранительной направленности)</t>
  </si>
  <si>
    <t>Софинансирование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 - Югре на 2014-2020 годы» (создание общественных формирований правоохранительной направленности) рамках муниципальной программы  "Профилактика правонарушений в сфере общественного порядка в сельском поселении Аган на 2014–2016 годы"</t>
  </si>
  <si>
    <t>10.1.2100</t>
  </si>
  <si>
    <t>56.0.5519</t>
  </si>
  <si>
    <t>от   №</t>
  </si>
  <si>
    <t>Нормативы отчислений от федеральный, региональных и местных налогов и сборов, налогов, предусмотренных специальными налоговыми режимами, а также неналоговых доходов в бюджет сельского поселения Аган на 2014 год и плановый период 2015 и 2016 годов</t>
  </si>
  <si>
    <t>Доходы бюджета</t>
  </si>
  <si>
    <t>Бюджет поселения</t>
  </si>
  <si>
    <t>%</t>
  </si>
  <si>
    <t>000 1 01 02020 01 0000 110</t>
  </si>
  <si>
    <t>000 1 17 05030 10 0000 180</t>
  </si>
  <si>
    <t>Прочие неналоговые доходы бюджетов поселений</t>
  </si>
  <si>
    <t>Ведомственная целевая программа "Создание условий для эффективного управления муниципальными финансами и повышение устойчивости бюджета сельского поселения Аган на 2014-2016годы"</t>
  </si>
  <si>
    <t>*</t>
  </si>
  <si>
    <t>16.1.2100</t>
  </si>
  <si>
    <t>ЦП "Мероприятия в области градостроительной деятельности Нижневартовского района</t>
  </si>
  <si>
    <t>Расходы на реализацию мероприятий подпрограммы "Капитальный ремонт объектов жилищного хозяйства" в рамках МП «Развитие жилищно-коммунального комплекса и повышение энергетической эффективности в Нижневартовском районе на 2014-2020 годы</t>
  </si>
  <si>
    <t>09.4.2100</t>
  </si>
  <si>
    <t>Муниципальная программа "Управление муниципальным имуществом на территории сельского поселения Аган на 2014–2016 годы"</t>
  </si>
  <si>
    <t>изготовление технической документации на поселковые автомобильные дороги общего пользования</t>
  </si>
  <si>
    <t>изготовление технической документации на объекты недвижимого имущества</t>
  </si>
  <si>
    <t>Ведомственная целевая программа "Создание условий для эффективного управления муниципальными финансами и повышения устойчивости бюджета сельского поселения Аган на 2014-2016 годы"</t>
  </si>
  <si>
    <t>Реализация мероприятий программы в рамках Ведомственная целевая программа "Создание условий для эффективного управления муниципальными финансами и повышения устойчивости бюджета сельского поселения Аган на 2014-2016 годы"</t>
  </si>
  <si>
    <t>57.0.0000</t>
  </si>
  <si>
    <t>Финансирование  проведение капитального ремонта жилого фонда</t>
  </si>
  <si>
    <t>Финансирование  реализации мероприятий по подготовке объектов жилищно-коммунального хозяйства к осенне-зимнему периоду</t>
  </si>
  <si>
    <t>Финансирование  реализации мероприятий по содержанию автомобильных дорого сельского поселения Аган  в части делегированных полномочий</t>
  </si>
  <si>
    <t>Финансирование  реализации мероприятий по утверждение генеральных планов посе-ления, правил землепользования и застрой-ки, утверждение подготовленной на основе генеральных планов поселения документа-ции по планировке территории, выдача раз-решений на строительство, разрешений на ввод объектов в эксплуатацию при осуще-ствлении строительства, реконструкции, ка-питального ремонта объектов капитального строительства, расположенных на террито-рии поселения</t>
  </si>
  <si>
    <t>Приложение 1</t>
  </si>
  <si>
    <t>Приложение 2</t>
  </si>
  <si>
    <t>Приложение 10</t>
  </si>
  <si>
    <t>000 1 14 02053 10 0000 410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</si>
  <si>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</si>
  <si>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Межбюджетные трансферты, передаваемые бюджетам поселений  из бюджетов муниципаьных районов на осуществление части полномочий по решению вопросов местного значния в соответствии с заключенными соглашениями</t>
  </si>
  <si>
    <t>000 2 02 04014 10 0000 151</t>
  </si>
  <si>
    <t>000 1 16 33050 10 6000 140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</si>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</sst>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"/>
    <numFmt numFmtId="181" formatCode="0000"/>
    <numFmt numFmtId="182" formatCode="0.0"/>
    <numFmt numFmtId="183" formatCode="#,##0.0_ ;[Red]\-#,##0.0\ "/>
    <numFmt numFmtId="184" formatCode="00\.0\.0000"/>
    <numFmt numFmtId="185" formatCode="#,##0.000_ ;[Red]\-#,##0.000\ "/>
    <numFmt numFmtId="186" formatCode="#,##0.0000_ ;[Red]\-#,##0.0000\ "/>
    <numFmt numFmtId="187" formatCode="#,##0.00000_ ;[Red]\-#,##0.00000\ "/>
    <numFmt numFmtId="188" formatCode="#,##0.0_);[Red]\(#,##0.0\)"/>
    <numFmt numFmtId="189" formatCode="#,##0.0;[Red]\-#,##0.0"/>
    <numFmt numFmtId="190" formatCode="#,##0.0;[Red]#,##0.0"/>
    <numFmt numFmtId="191" formatCode="000.0"/>
    <numFmt numFmtId="192" formatCode="0.00000"/>
    <numFmt numFmtId="193" formatCode="0.0000"/>
    <numFmt numFmtId="194" formatCode="0.000"/>
    <numFmt numFmtId="195" formatCode="0.000000"/>
    <numFmt numFmtId="196" formatCode="000.00"/>
    <numFmt numFmtId="197" formatCode="000.000"/>
    <numFmt numFmtId="198" formatCode="000.0000"/>
    <numFmt numFmtId="199" formatCode="000.00000"/>
  </numFmts>
  <fonts count="8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24"/>
      <color indexed="8"/>
      <name val="Calibri"/>
      <family val="2"/>
    </font>
    <font>
      <sz val="28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24"/>
      <color theme="1"/>
      <name val="Calibri"/>
      <family val="2"/>
    </font>
    <font>
      <sz val="28"/>
      <color theme="1"/>
      <name val="Times New Roman"/>
      <family val="1"/>
    </font>
    <font>
      <sz val="8"/>
      <color theme="1"/>
      <name val="Arial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0" fontId="6" fillId="33" borderId="0" xfId="53" applyFont="1" applyFill="1" applyAlignment="1" applyProtection="1">
      <alignment horizontal="right"/>
      <protection hidden="1"/>
    </xf>
    <xf numFmtId="0" fontId="2" fillId="33" borderId="0" xfId="52" applyFill="1">
      <alignment/>
      <protection/>
    </xf>
    <xf numFmtId="0" fontId="7" fillId="33" borderId="0" xfId="54" applyFont="1" applyFill="1" applyAlignment="1" applyProtection="1">
      <alignment horizontal="right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>
      <alignment/>
    </xf>
    <xf numFmtId="0" fontId="2" fillId="33" borderId="0" xfId="52" applyNumberFormat="1" applyFont="1" applyFill="1" applyAlignment="1" applyProtection="1">
      <alignment/>
      <protection hidden="1"/>
    </xf>
    <xf numFmtId="40" fontId="3" fillId="33" borderId="0" xfId="52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2" applyNumberFormat="1" applyFont="1" applyFill="1" applyAlignment="1" applyProtection="1">
      <alignment wrapText="1"/>
      <protection hidden="1"/>
    </xf>
    <xf numFmtId="0" fontId="2" fillId="33" borderId="0" xfId="52" applyFill="1" applyAlignment="1">
      <alignment horizontal="center"/>
      <protection/>
    </xf>
    <xf numFmtId="40" fontId="3" fillId="33" borderId="0" xfId="52" applyNumberFormat="1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71" fillId="0" borderId="0" xfId="0" applyFont="1" applyFill="1" applyAlignment="1">
      <alignment/>
    </xf>
    <xf numFmtId="0" fontId="7" fillId="33" borderId="0" xfId="53" applyFont="1" applyFill="1" applyAlignment="1" applyProtection="1">
      <alignment horizontal="left" vertical="top"/>
      <protection hidden="1"/>
    </xf>
    <xf numFmtId="0" fontId="7" fillId="33" borderId="0" xfId="52" applyFont="1" applyFill="1" applyAlignment="1">
      <alignment horizontal="left" vertical="top"/>
      <protection/>
    </xf>
    <xf numFmtId="168" fontId="2" fillId="33" borderId="0" xfId="52" applyNumberFormat="1" applyFill="1">
      <alignment/>
      <protection/>
    </xf>
    <xf numFmtId="165" fontId="4" fillId="0" borderId="11" xfId="52" applyNumberFormat="1" applyFont="1" applyFill="1" applyBorder="1" applyAlignment="1" applyProtection="1">
      <alignment wrapText="1"/>
      <protection hidden="1"/>
    </xf>
    <xf numFmtId="165" fontId="4" fillId="0" borderId="11" xfId="52" applyNumberFormat="1" applyFont="1" applyFill="1" applyBorder="1" applyAlignment="1" applyProtection="1">
      <alignment/>
      <protection hidden="1"/>
    </xf>
    <xf numFmtId="167" fontId="4" fillId="0" borderId="11" xfId="52" applyNumberFormat="1" applyFont="1" applyFill="1" applyBorder="1" applyAlignment="1" applyProtection="1">
      <alignment/>
      <protection hidden="1"/>
    </xf>
    <xf numFmtId="0" fontId="3" fillId="33" borderId="0" xfId="54" applyNumberFormat="1" applyFont="1" applyFill="1" applyAlignment="1" applyProtection="1">
      <alignment wrapText="1"/>
      <protection hidden="1"/>
    </xf>
    <xf numFmtId="0" fontId="3" fillId="33" borderId="0" xfId="54" applyNumberFormat="1" applyFont="1" applyFill="1" applyAlignment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0" fontId="8" fillId="33" borderId="0" xfId="52" applyFont="1" applyFill="1">
      <alignment/>
      <protection/>
    </xf>
    <xf numFmtId="0" fontId="3" fillId="33" borderId="12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180" fontId="12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165" fontId="9" fillId="0" borderId="11" xfId="52" applyNumberFormat="1" applyFont="1" applyFill="1" applyBorder="1" applyAlignment="1" applyProtection="1">
      <alignment horizontal="center" wrapText="1"/>
      <protection hidden="1"/>
    </xf>
    <xf numFmtId="0" fontId="9" fillId="0" borderId="13" xfId="0" applyFont="1" applyFill="1" applyBorder="1" applyAlignment="1">
      <alignment wrapText="1"/>
    </xf>
    <xf numFmtId="180" fontId="9" fillId="0" borderId="11" xfId="0" applyNumberFormat="1" applyFont="1" applyFill="1" applyBorder="1" applyAlignment="1">
      <alignment/>
    </xf>
    <xf numFmtId="49" fontId="9" fillId="0" borderId="11" xfId="56" applyNumberFormat="1" applyFont="1" applyFill="1" applyBorder="1" applyAlignment="1" applyProtection="1">
      <alignment horizontal="center" wrapText="1"/>
      <protection hidden="1"/>
    </xf>
    <xf numFmtId="0" fontId="9" fillId="0" borderId="13" xfId="56" applyNumberFormat="1" applyFont="1" applyFill="1" applyBorder="1" applyAlignment="1" applyProtection="1">
      <alignment wrapText="1"/>
      <protection hidden="1"/>
    </xf>
    <xf numFmtId="49" fontId="12" fillId="0" borderId="11" xfId="56" applyNumberFormat="1" applyFont="1" applyFill="1" applyBorder="1" applyAlignment="1" applyProtection="1">
      <alignment horizontal="center" wrapText="1"/>
      <protection hidden="1"/>
    </xf>
    <xf numFmtId="0" fontId="12" fillId="0" borderId="13" xfId="56" applyNumberFormat="1" applyFont="1" applyFill="1" applyBorder="1" applyAlignment="1" applyProtection="1">
      <alignment wrapText="1"/>
      <protection hidden="1"/>
    </xf>
    <xf numFmtId="49" fontId="9" fillId="0" borderId="11" xfId="56" applyNumberFormat="1" applyFont="1" applyFill="1" applyBorder="1" applyAlignment="1" applyProtection="1">
      <alignment horizontal="center" wrapText="1"/>
      <protection hidden="1"/>
    </xf>
    <xf numFmtId="0" fontId="9" fillId="0" borderId="11" xfId="56" applyNumberFormat="1" applyFont="1" applyFill="1" applyBorder="1" applyAlignment="1" applyProtection="1">
      <alignment wrapText="1"/>
      <protection hidden="1"/>
    </xf>
    <xf numFmtId="180" fontId="9" fillId="0" borderId="11" xfId="0" applyNumberFormat="1" applyFont="1" applyFill="1" applyBorder="1" applyAlignment="1">
      <alignment/>
    </xf>
    <xf numFmtId="0" fontId="9" fillId="0" borderId="0" xfId="52" applyFont="1" applyAlignment="1" applyProtection="1">
      <alignment wrapText="1"/>
      <protection hidden="1"/>
    </xf>
    <xf numFmtId="0" fontId="9" fillId="0" borderId="0" xfId="52" applyFont="1" applyAlignment="1" applyProtection="1">
      <alignment horizontal="left" wrapText="1"/>
      <protection hidden="1"/>
    </xf>
    <xf numFmtId="0" fontId="14" fillId="0" borderId="0" xfId="52" applyFont="1" applyAlignment="1" applyProtection="1">
      <alignment horizontal="left"/>
      <protection hidden="1"/>
    </xf>
    <xf numFmtId="0" fontId="9" fillId="0" borderId="0" xfId="52" applyFont="1">
      <alignment/>
      <protection/>
    </xf>
    <xf numFmtId="0" fontId="14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 vertical="center" wrapText="1"/>
      <protection hidden="1"/>
    </xf>
    <xf numFmtId="0" fontId="9" fillId="0" borderId="0" xfId="52" applyFont="1" applyAlignment="1" applyProtection="1">
      <alignment horizontal="left" vertical="center" wrapText="1"/>
      <protection hidden="1"/>
    </xf>
    <xf numFmtId="0" fontId="9" fillId="0" borderId="0" xfId="52" applyFont="1" applyProtection="1">
      <alignment/>
      <protection hidden="1"/>
    </xf>
    <xf numFmtId="0" fontId="15" fillId="0" borderId="14" xfId="52" applyFont="1" applyBorder="1" applyAlignment="1" applyProtection="1">
      <alignment horizontal="center" wrapText="1"/>
      <protection hidden="1"/>
    </xf>
    <xf numFmtId="0" fontId="16" fillId="0" borderId="14" xfId="52" applyFont="1" applyBorder="1" applyAlignment="1" applyProtection="1">
      <alignment horizontal="center" wrapText="1"/>
      <protection hidden="1"/>
    </xf>
    <xf numFmtId="0" fontId="17" fillId="0" borderId="11" xfId="52" applyNumberFormat="1" applyFont="1" applyFill="1" applyBorder="1" applyAlignment="1" applyProtection="1">
      <alignment horizontal="center" vertical="center" wrapText="1"/>
      <protection hidden="1"/>
    </xf>
    <xf numFmtId="11" fontId="1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7" fillId="34" borderId="11" xfId="52" applyNumberFormat="1" applyFont="1" applyFill="1" applyBorder="1" applyAlignment="1" applyProtection="1">
      <alignment wrapText="1"/>
      <protection hidden="1"/>
    </xf>
    <xf numFmtId="167" fontId="17" fillId="34" borderId="11" xfId="52" applyNumberFormat="1" applyFont="1" applyFill="1" applyBorder="1" applyAlignment="1" applyProtection="1">
      <alignment horizontal="center"/>
      <protection hidden="1"/>
    </xf>
    <xf numFmtId="181" fontId="14" fillId="0" borderId="11" xfId="52" applyNumberFormat="1" applyFont="1" applyFill="1" applyBorder="1" applyAlignment="1" applyProtection="1">
      <alignment wrapText="1"/>
      <protection hidden="1"/>
    </xf>
    <xf numFmtId="167" fontId="14" fillId="0" borderId="11" xfId="52" applyNumberFormat="1" applyFont="1" applyFill="1" applyBorder="1" applyAlignment="1" applyProtection="1">
      <alignment horizontal="center" wrapText="1"/>
      <protection hidden="1"/>
    </xf>
    <xf numFmtId="0" fontId="14" fillId="33" borderId="11" xfId="52" applyNumberFormat="1" applyFont="1" applyFill="1" applyBorder="1" applyAlignment="1" applyProtection="1">
      <alignment wrapText="1"/>
      <protection hidden="1"/>
    </xf>
    <xf numFmtId="167" fontId="14" fillId="33" borderId="11" xfId="52" applyNumberFormat="1" applyFont="1" applyFill="1" applyBorder="1" applyAlignment="1" applyProtection="1">
      <alignment horizontal="center"/>
      <protection hidden="1"/>
    </xf>
    <xf numFmtId="0" fontId="17" fillId="35" borderId="11" xfId="52" applyNumberFormat="1" applyFont="1" applyFill="1" applyBorder="1" applyAlignment="1" applyProtection="1">
      <alignment wrapText="1"/>
      <protection hidden="1"/>
    </xf>
    <xf numFmtId="167" fontId="17" fillId="35" borderId="11" xfId="52" applyNumberFormat="1" applyFont="1" applyFill="1" applyBorder="1" applyAlignment="1" applyProtection="1">
      <alignment horizontal="center" wrapText="1"/>
      <protection hidden="1"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72" fillId="0" borderId="11" xfId="0" applyFont="1" applyBorder="1" applyAlignment="1">
      <alignment horizontal="justify" wrapText="1"/>
    </xf>
    <xf numFmtId="0" fontId="72" fillId="0" borderId="11" xfId="0" applyFont="1" applyBorder="1" applyAlignment="1">
      <alignment vertical="top" wrapText="1"/>
    </xf>
    <xf numFmtId="0" fontId="73" fillId="0" borderId="11" xfId="0" applyFont="1" applyBorder="1" applyAlignment="1">
      <alignment wrapText="1"/>
    </xf>
    <xf numFmtId="0" fontId="74" fillId="0" borderId="11" xfId="0" applyFont="1" applyBorder="1" applyAlignment="1">
      <alignment horizontal="justify" wrapText="1"/>
    </xf>
    <xf numFmtId="49" fontId="75" fillId="0" borderId="0" xfId="0" applyNumberFormat="1" applyFont="1" applyAlignment="1">
      <alignment/>
    </xf>
    <xf numFmtId="0" fontId="75" fillId="0" borderId="0" xfId="0" applyFont="1" applyAlignment="1">
      <alignment wrapText="1"/>
    </xf>
    <xf numFmtId="0" fontId="75" fillId="0" borderId="0" xfId="0" applyFont="1" applyAlignment="1">
      <alignment/>
    </xf>
    <xf numFmtId="0" fontId="10" fillId="0" borderId="0" xfId="0" applyFont="1" applyFill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75" fillId="0" borderId="11" xfId="0" applyFont="1" applyBorder="1" applyAlignment="1">
      <alignment horizontal="center"/>
    </xf>
    <xf numFmtId="49" fontId="75" fillId="0" borderId="15" xfId="0" applyNumberFormat="1" applyFont="1" applyBorder="1" applyAlignment="1">
      <alignment/>
    </xf>
    <xf numFmtId="0" fontId="76" fillId="0" borderId="11" xfId="0" applyFont="1" applyBorder="1" applyAlignment="1">
      <alignment wrapText="1"/>
    </xf>
    <xf numFmtId="182" fontId="76" fillId="0" borderId="11" xfId="0" applyNumberFormat="1" applyFont="1" applyBorder="1" applyAlignment="1">
      <alignment/>
    </xf>
    <xf numFmtId="49" fontId="76" fillId="0" borderId="11" xfId="0" applyNumberFormat="1" applyFont="1" applyBorder="1" applyAlignment="1">
      <alignment/>
    </xf>
    <xf numFmtId="49" fontId="77" fillId="0" borderId="11" xfId="0" applyNumberFormat="1" applyFont="1" applyBorder="1" applyAlignment="1">
      <alignment/>
    </xf>
    <xf numFmtId="0" fontId="77" fillId="0" borderId="11" xfId="0" applyFont="1" applyBorder="1" applyAlignment="1">
      <alignment wrapText="1"/>
    </xf>
    <xf numFmtId="182" fontId="77" fillId="0" borderId="11" xfId="0" applyNumberFormat="1" applyFont="1" applyBorder="1" applyAlignment="1">
      <alignment/>
    </xf>
    <xf numFmtId="49" fontId="75" fillId="0" borderId="11" xfId="0" applyNumberFormat="1" applyFont="1" applyBorder="1" applyAlignment="1">
      <alignment/>
    </xf>
    <xf numFmtId="0" fontId="75" fillId="0" borderId="11" xfId="0" applyFont="1" applyBorder="1" applyAlignment="1">
      <alignment wrapText="1"/>
    </xf>
    <xf numFmtId="182" fontId="75" fillId="0" borderId="11" xfId="0" applyNumberFormat="1" applyFont="1" applyBorder="1" applyAlignment="1">
      <alignment/>
    </xf>
    <xf numFmtId="180" fontId="72" fillId="0" borderId="11" xfId="0" applyNumberFormat="1" applyFont="1" applyBorder="1" applyAlignment="1">
      <alignment wrapText="1"/>
    </xf>
    <xf numFmtId="180" fontId="72" fillId="0" borderId="11" xfId="0" applyNumberFormat="1" applyFont="1" applyBorder="1" applyAlignment="1">
      <alignment vertical="top" wrapText="1"/>
    </xf>
    <xf numFmtId="180" fontId="74" fillId="0" borderId="11" xfId="0" applyNumberFormat="1" applyFont="1" applyBorder="1" applyAlignment="1">
      <alignment wrapText="1"/>
    </xf>
    <xf numFmtId="183" fontId="17" fillId="34" borderId="11" xfId="52" applyNumberFormat="1" applyFont="1" applyFill="1" applyBorder="1" applyAlignment="1" applyProtection="1">
      <alignment horizontal="center" wrapText="1"/>
      <protection hidden="1"/>
    </xf>
    <xf numFmtId="183" fontId="14" fillId="0" borderId="11" xfId="52" applyNumberFormat="1" applyFont="1" applyFill="1" applyBorder="1" applyAlignment="1" applyProtection="1">
      <alignment horizontal="center" wrapText="1"/>
      <protection hidden="1"/>
    </xf>
    <xf numFmtId="183" fontId="17" fillId="0" borderId="11" xfId="52" applyNumberFormat="1" applyFont="1" applyFill="1" applyBorder="1" applyAlignment="1" applyProtection="1">
      <alignment horizontal="center" wrapText="1"/>
      <protection hidden="1"/>
    </xf>
    <xf numFmtId="183" fontId="14" fillId="33" borderId="11" xfId="52" applyNumberFormat="1" applyFont="1" applyFill="1" applyBorder="1" applyAlignment="1" applyProtection="1">
      <alignment horizontal="center" wrapText="1"/>
      <protection hidden="1"/>
    </xf>
    <xf numFmtId="183" fontId="17" fillId="35" borderId="11" xfId="52" applyNumberFormat="1" applyFont="1" applyFill="1" applyBorder="1" applyAlignment="1" applyProtection="1">
      <alignment horizontal="center"/>
      <protection hidden="1"/>
    </xf>
    <xf numFmtId="0" fontId="73" fillId="0" borderId="11" xfId="0" applyFont="1" applyBorder="1" applyAlignment="1">
      <alignment horizontal="center" vertical="center" wrapText="1"/>
    </xf>
    <xf numFmtId="0" fontId="16" fillId="33" borderId="0" xfId="54" applyFont="1" applyFill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right"/>
    </xf>
    <xf numFmtId="0" fontId="15" fillId="0" borderId="14" xfId="52" applyFont="1" applyBorder="1" applyAlignment="1" applyProtection="1">
      <alignment horizontal="right" wrapText="1"/>
      <protection hidden="1"/>
    </xf>
    <xf numFmtId="0" fontId="14" fillId="0" borderId="0" xfId="55" applyFont="1" applyAlignment="1">
      <alignment horizontal="right"/>
      <protection/>
    </xf>
    <xf numFmtId="0" fontId="73" fillId="0" borderId="11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79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180" fontId="9" fillId="0" borderId="16" xfId="0" applyNumberFormat="1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top"/>
    </xf>
    <xf numFmtId="49" fontId="9" fillId="0" borderId="19" xfId="56" applyNumberFormat="1" applyFont="1" applyFill="1" applyBorder="1" applyAlignment="1" applyProtection="1">
      <alignment horizontal="center" vertical="top" wrapText="1"/>
      <protection hidden="1"/>
    </xf>
    <xf numFmtId="0" fontId="9" fillId="0" borderId="13" xfId="56" applyNumberFormat="1" applyFont="1" applyFill="1" applyBorder="1" applyAlignment="1" applyProtection="1">
      <alignment vertical="center" wrapText="1"/>
      <protection hidden="1"/>
    </xf>
    <xf numFmtId="49" fontId="9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9" fillId="0" borderId="11" xfId="56" applyNumberFormat="1" applyFont="1" applyFill="1" applyBorder="1" applyAlignment="1" applyProtection="1">
      <alignment vertical="center" wrapText="1"/>
      <protection hidden="1"/>
    </xf>
    <xf numFmtId="0" fontId="9" fillId="0" borderId="11" xfId="56" applyNumberFormat="1" applyFont="1" applyFill="1" applyBorder="1" applyAlignment="1" applyProtection="1">
      <alignment wrapText="1"/>
      <protection hidden="1"/>
    </xf>
    <xf numFmtId="0" fontId="75" fillId="0" borderId="0" xfId="0" applyFont="1" applyFill="1" applyAlignment="1">
      <alignment/>
    </xf>
    <xf numFmtId="0" fontId="78" fillId="0" borderId="0" xfId="0" applyFont="1" applyFill="1" applyAlignment="1">
      <alignment/>
    </xf>
    <xf numFmtId="180" fontId="78" fillId="0" borderId="11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8" fillId="0" borderId="21" xfId="0" applyNumberFormat="1" applyFont="1" applyFill="1" applyBorder="1" applyAlignment="1">
      <alignment/>
    </xf>
    <xf numFmtId="180" fontId="78" fillId="0" borderId="22" xfId="0" applyNumberFormat="1" applyFont="1" applyFill="1" applyBorder="1" applyAlignment="1">
      <alignment/>
    </xf>
    <xf numFmtId="180" fontId="78" fillId="0" borderId="20" xfId="0" applyNumberFormat="1" applyFont="1" applyFill="1" applyBorder="1" applyAlignment="1">
      <alignment/>
    </xf>
    <xf numFmtId="165" fontId="3" fillId="13" borderId="11" xfId="52" applyNumberFormat="1" applyFont="1" applyFill="1" applyBorder="1" applyAlignment="1" applyProtection="1">
      <alignment/>
      <protection hidden="1"/>
    </xf>
    <xf numFmtId="167" fontId="3" fillId="13" borderId="11" xfId="52" applyNumberFormat="1" applyFont="1" applyFill="1" applyBorder="1" applyAlignment="1" applyProtection="1">
      <alignment/>
      <protection hidden="1"/>
    </xf>
    <xf numFmtId="165" fontId="3" fillId="19" borderId="11" xfId="52" applyNumberFormat="1" applyFont="1" applyFill="1" applyBorder="1" applyAlignment="1" applyProtection="1">
      <alignment/>
      <protection hidden="1"/>
    </xf>
    <xf numFmtId="167" fontId="3" fillId="19" borderId="11" xfId="52" applyNumberFormat="1" applyFont="1" applyFill="1" applyBorder="1" applyAlignment="1" applyProtection="1">
      <alignment/>
      <protection hidden="1"/>
    </xf>
    <xf numFmtId="165" fontId="3" fillId="36" borderId="11" xfId="52" applyNumberFormat="1" applyFont="1" applyFill="1" applyBorder="1" applyAlignment="1" applyProtection="1">
      <alignment/>
      <protection hidden="1"/>
    </xf>
    <xf numFmtId="167" fontId="3" fillId="36" borderId="11" xfId="52" applyNumberFormat="1" applyFont="1" applyFill="1" applyBorder="1" applyAlignment="1" applyProtection="1">
      <alignment/>
      <protection hidden="1"/>
    </xf>
    <xf numFmtId="165" fontId="4" fillId="36" borderId="11" xfId="52" applyNumberFormat="1" applyFont="1" applyFill="1" applyBorder="1" applyAlignment="1" applyProtection="1">
      <alignment/>
      <protection hidden="1"/>
    </xf>
    <xf numFmtId="165" fontId="4" fillId="19" borderId="11" xfId="52" applyNumberFormat="1" applyFont="1" applyFill="1" applyBorder="1" applyAlignment="1" applyProtection="1">
      <alignment/>
      <protection hidden="1"/>
    </xf>
    <xf numFmtId="0" fontId="0" fillId="37" borderId="0" xfId="0" applyFill="1" applyAlignment="1">
      <alignment/>
    </xf>
    <xf numFmtId="0" fontId="74" fillId="0" borderId="11" xfId="0" applyFont="1" applyBorder="1" applyAlignment="1">
      <alignment horizontal="center" vertical="center" wrapText="1"/>
    </xf>
    <xf numFmtId="4" fontId="72" fillId="0" borderId="11" xfId="0" applyNumberFormat="1" applyFont="1" applyBorder="1" applyAlignment="1">
      <alignment horizontal="center" wrapText="1"/>
    </xf>
    <xf numFmtId="4" fontId="72" fillId="0" borderId="11" xfId="0" applyNumberFormat="1" applyFont="1" applyBorder="1" applyAlignment="1">
      <alignment horizontal="center"/>
    </xf>
    <xf numFmtId="0" fontId="80" fillId="0" borderId="11" xfId="0" applyFont="1" applyBorder="1" applyAlignment="1">
      <alignment wrapText="1"/>
    </xf>
    <xf numFmtId="4" fontId="80" fillId="0" borderId="11" xfId="0" applyNumberFormat="1" applyFont="1" applyBorder="1" applyAlignment="1">
      <alignment horizontal="center" wrapText="1"/>
    </xf>
    <xf numFmtId="0" fontId="72" fillId="0" borderId="11" xfId="0" applyFont="1" applyBorder="1" applyAlignment="1">
      <alignment wrapText="1"/>
    </xf>
    <xf numFmtId="0" fontId="81" fillId="0" borderId="0" xfId="0" applyFont="1" applyAlignment="1">
      <alignment wrapText="1"/>
    </xf>
    <xf numFmtId="0" fontId="81" fillId="0" borderId="0" xfId="0" applyFont="1" applyAlignment="1">
      <alignment horizontal="center" wrapText="1"/>
    </xf>
    <xf numFmtId="180" fontId="72" fillId="0" borderId="11" xfId="0" applyNumberFormat="1" applyFont="1" applyFill="1" applyBorder="1" applyAlignment="1">
      <alignment wrapText="1"/>
    </xf>
    <xf numFmtId="180" fontId="82" fillId="0" borderId="11" xfId="0" applyNumberFormat="1" applyFont="1" applyBorder="1" applyAlignment="1">
      <alignment wrapText="1"/>
    </xf>
    <xf numFmtId="180" fontId="83" fillId="0" borderId="11" xfId="0" applyNumberFormat="1" applyFont="1" applyBorder="1" applyAlignment="1">
      <alignment wrapText="1"/>
    </xf>
    <xf numFmtId="166" fontId="3" fillId="0" borderId="23" xfId="52" applyNumberFormat="1" applyFont="1" applyFill="1" applyBorder="1" applyAlignment="1" applyProtection="1">
      <alignment horizontal="right"/>
      <protection hidden="1"/>
    </xf>
    <xf numFmtId="166" fontId="3" fillId="36" borderId="11" xfId="52" applyNumberFormat="1" applyFont="1" applyFill="1" applyBorder="1" applyAlignment="1" applyProtection="1">
      <alignment horizontal="right"/>
      <protection hidden="1"/>
    </xf>
    <xf numFmtId="166" fontId="3" fillId="13" borderId="11" xfId="52" applyNumberFormat="1" applyFont="1" applyFill="1" applyBorder="1" applyAlignment="1" applyProtection="1">
      <alignment horizontal="right"/>
      <protection hidden="1"/>
    </xf>
    <xf numFmtId="166" fontId="4" fillId="0" borderId="11" xfId="52" applyNumberFormat="1" applyFont="1" applyFill="1" applyBorder="1" applyAlignment="1" applyProtection="1">
      <alignment horizontal="right"/>
      <protection hidden="1"/>
    </xf>
    <xf numFmtId="166" fontId="3" fillId="19" borderId="11" xfId="52" applyNumberFormat="1" applyFont="1" applyFill="1" applyBorder="1" applyAlignment="1" applyProtection="1">
      <alignment horizontal="right"/>
      <protection hidden="1"/>
    </xf>
    <xf numFmtId="165" fontId="3" fillId="2" borderId="11" xfId="52" applyNumberFormat="1" applyFont="1" applyFill="1" applyBorder="1" applyAlignment="1" applyProtection="1">
      <alignment wrapText="1"/>
      <protection hidden="1"/>
    </xf>
    <xf numFmtId="165" fontId="3" fillId="2" borderId="11" xfId="52" applyNumberFormat="1" applyFont="1" applyFill="1" applyBorder="1" applyAlignment="1" applyProtection="1">
      <alignment/>
      <protection hidden="1"/>
    </xf>
    <xf numFmtId="167" fontId="3" fillId="2" borderId="11" xfId="52" applyNumberFormat="1" applyFont="1" applyFill="1" applyBorder="1" applyAlignment="1" applyProtection="1">
      <alignment/>
      <protection hidden="1"/>
    </xf>
    <xf numFmtId="166" fontId="3" fillId="2" borderId="11" xfId="52" applyNumberFormat="1" applyFont="1" applyFill="1" applyBorder="1" applyAlignment="1" applyProtection="1">
      <alignment horizontal="right"/>
      <protection hidden="1"/>
    </xf>
    <xf numFmtId="175" fontId="0" fillId="33" borderId="0" xfId="0" applyNumberFormat="1" applyFill="1" applyAlignment="1">
      <alignment/>
    </xf>
    <xf numFmtId="0" fontId="9" fillId="0" borderId="0" xfId="52" applyFont="1" applyFill="1" applyAlignment="1" applyProtection="1">
      <alignment/>
      <protection hidden="1"/>
    </xf>
    <xf numFmtId="0" fontId="9" fillId="0" borderId="0" xfId="55" applyFont="1" applyAlignment="1">
      <alignment horizontal="right"/>
      <protection/>
    </xf>
    <xf numFmtId="0" fontId="78" fillId="0" borderId="0" xfId="0" applyFont="1" applyAlignment="1">
      <alignment/>
    </xf>
    <xf numFmtId="167" fontId="9" fillId="0" borderId="0" xfId="52" applyNumberFormat="1" applyFont="1" applyFill="1" applyAlignment="1" applyProtection="1">
      <alignment/>
      <protection hidden="1"/>
    </xf>
    <xf numFmtId="0" fontId="12" fillId="0" borderId="0" xfId="52" applyFont="1" applyAlignment="1">
      <alignment horizontal="center" wrapText="1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Border="1" applyAlignment="1">
      <alignment/>
    </xf>
    <xf numFmtId="0" fontId="73" fillId="37" borderId="11" xfId="0" applyNumberFormat="1" applyFont="1" applyFill="1" applyBorder="1" applyAlignment="1">
      <alignment horizontal="left" vertical="center" wrapText="1"/>
    </xf>
    <xf numFmtId="165" fontId="12" fillId="0" borderId="0" xfId="52" applyNumberFormat="1" applyFont="1" applyFill="1" applyBorder="1" applyAlignment="1" applyProtection="1">
      <alignment wrapText="1"/>
      <protection hidden="1"/>
    </xf>
    <xf numFmtId="49" fontId="73" fillId="37" borderId="11" xfId="0" applyNumberFormat="1" applyFont="1" applyFill="1" applyBorder="1" applyAlignment="1">
      <alignment horizontal="center" vertical="center"/>
    </xf>
    <xf numFmtId="0" fontId="78" fillId="0" borderId="11" xfId="0" applyNumberFormat="1" applyFont="1" applyBorder="1" applyAlignment="1">
      <alignment horizontal="left" vertical="center" wrapText="1"/>
    </xf>
    <xf numFmtId="49" fontId="78" fillId="0" borderId="11" xfId="0" applyNumberFormat="1" applyFont="1" applyBorder="1" applyAlignment="1">
      <alignment horizontal="center" vertical="center"/>
    </xf>
    <xf numFmtId="0" fontId="78" fillId="33" borderId="11" xfId="0" applyFont="1" applyFill="1" applyBorder="1" applyAlignment="1">
      <alignment vertical="center" wrapText="1"/>
    </xf>
    <xf numFmtId="0" fontId="73" fillId="37" borderId="15" xfId="0" applyNumberFormat="1" applyFont="1" applyFill="1" applyBorder="1" applyAlignment="1">
      <alignment horizontal="left" vertical="center" wrapText="1"/>
    </xf>
    <xf numFmtId="49" fontId="73" fillId="37" borderId="11" xfId="0" applyNumberFormat="1" applyFont="1" applyFill="1" applyBorder="1" applyAlignment="1">
      <alignment/>
    </xf>
    <xf numFmtId="49" fontId="73" fillId="37" borderId="15" xfId="0" applyNumberFormat="1" applyFont="1" applyFill="1" applyBorder="1" applyAlignment="1">
      <alignment/>
    </xf>
    <xf numFmtId="49" fontId="78" fillId="0" borderId="16" xfId="0" applyNumberFormat="1" applyFont="1" applyBorder="1" applyAlignment="1">
      <alignment/>
    </xf>
    <xf numFmtId="49" fontId="73" fillId="37" borderId="11" xfId="0" applyNumberFormat="1" applyFont="1" applyFill="1" applyBorder="1" applyAlignment="1">
      <alignment wrapText="1"/>
    </xf>
    <xf numFmtId="49" fontId="73" fillId="37" borderId="15" xfId="0" applyNumberFormat="1" applyFont="1" applyFill="1" applyBorder="1" applyAlignment="1">
      <alignment horizontal="center" vertical="center"/>
    </xf>
    <xf numFmtId="49" fontId="78" fillId="0" borderId="16" xfId="0" applyNumberFormat="1" applyFont="1" applyBorder="1" applyAlignment="1">
      <alignment wrapText="1"/>
    </xf>
    <xf numFmtId="182" fontId="9" fillId="0" borderId="11" xfId="52" applyNumberFormat="1" applyFont="1" applyBorder="1">
      <alignment/>
      <protection/>
    </xf>
    <xf numFmtId="182" fontId="12" fillId="37" borderId="11" xfId="52" applyNumberFormat="1" applyFont="1" applyFill="1" applyBorder="1" applyAlignment="1">
      <alignment horizontal="center" vertical="center"/>
      <protection/>
    </xf>
    <xf numFmtId="0" fontId="73" fillId="0" borderId="11" xfId="0" applyNumberFormat="1" applyFont="1" applyBorder="1" applyAlignment="1">
      <alignment horizontal="left" vertical="center" wrapText="1"/>
    </xf>
    <xf numFmtId="49" fontId="73" fillId="0" borderId="11" xfId="0" applyNumberFormat="1" applyFont="1" applyBorder="1" applyAlignment="1">
      <alignment horizontal="center" vertical="center"/>
    </xf>
    <xf numFmtId="182" fontId="12" fillId="0" borderId="11" xfId="52" applyNumberFormat="1" applyFont="1" applyBorder="1">
      <alignment/>
      <protection/>
    </xf>
    <xf numFmtId="49" fontId="73" fillId="0" borderId="11" xfId="0" applyNumberFormat="1" applyFont="1" applyBorder="1" applyAlignment="1">
      <alignment wrapText="1"/>
    </xf>
    <xf numFmtId="0" fontId="73" fillId="33" borderId="11" xfId="0" applyFont="1" applyFill="1" applyBorder="1" applyAlignment="1">
      <alignment vertical="center" wrapText="1"/>
    </xf>
    <xf numFmtId="0" fontId="74" fillId="37" borderId="11" xfId="0" applyNumberFormat="1" applyFont="1" applyFill="1" applyBorder="1" applyAlignment="1">
      <alignment horizontal="left" vertical="center" wrapText="1"/>
    </xf>
    <xf numFmtId="165" fontId="17" fillId="37" borderId="11" xfId="52" applyNumberFormat="1" applyFont="1" applyFill="1" applyBorder="1" applyAlignment="1" applyProtection="1">
      <alignment wrapText="1"/>
      <protection hidden="1"/>
    </xf>
    <xf numFmtId="191" fontId="17" fillId="37" borderId="11" xfId="52" applyNumberFormat="1" applyFont="1" applyFill="1" applyBorder="1" applyAlignment="1" applyProtection="1">
      <alignment horizontal="center" vertical="center" wrapText="1"/>
      <protection hidden="1"/>
    </xf>
    <xf numFmtId="182" fontId="0" fillId="33" borderId="0" xfId="0" applyNumberFormat="1" applyFill="1" applyAlignment="1">
      <alignment/>
    </xf>
    <xf numFmtId="180" fontId="3" fillId="36" borderId="11" xfId="52" applyNumberFormat="1" applyFont="1" applyFill="1" applyBorder="1" applyAlignment="1" applyProtection="1">
      <alignment/>
      <protection hidden="1"/>
    </xf>
    <xf numFmtId="180" fontId="3" fillId="13" borderId="11" xfId="52" applyNumberFormat="1" applyFont="1" applyFill="1" applyBorder="1" applyAlignment="1" applyProtection="1">
      <alignment/>
      <protection hidden="1"/>
    </xf>
    <xf numFmtId="180" fontId="3" fillId="2" borderId="11" xfId="52" applyNumberFormat="1" applyFont="1" applyFill="1" applyBorder="1" applyAlignment="1" applyProtection="1">
      <alignment/>
      <protection hidden="1"/>
    </xf>
    <xf numFmtId="180" fontId="4" fillId="0" borderId="11" xfId="52" applyNumberFormat="1" applyFont="1" applyFill="1" applyBorder="1" applyAlignment="1" applyProtection="1">
      <alignment/>
      <protection hidden="1"/>
    </xf>
    <xf numFmtId="180" fontId="3" fillId="19" borderId="11" xfId="52" applyNumberFormat="1" applyFont="1" applyFill="1" applyBorder="1" applyAlignment="1" applyProtection="1">
      <alignment/>
      <protection hidden="1"/>
    </xf>
    <xf numFmtId="180" fontId="4" fillId="37" borderId="11" xfId="52" applyNumberFormat="1" applyFont="1" applyFill="1" applyBorder="1" applyAlignment="1" applyProtection="1">
      <alignment/>
      <protection hidden="1"/>
    </xf>
    <xf numFmtId="183" fontId="14" fillId="0" borderId="11" xfId="52" applyNumberFormat="1" applyFont="1" applyFill="1" applyBorder="1" applyAlignment="1" applyProtection="1">
      <alignment horizontal="center"/>
      <protection hidden="1"/>
    </xf>
    <xf numFmtId="180" fontId="73" fillId="0" borderId="11" xfId="0" applyNumberFormat="1" applyFont="1" applyBorder="1" applyAlignment="1">
      <alignment/>
    </xf>
    <xf numFmtId="0" fontId="3" fillId="33" borderId="11" xfId="52" applyNumberFormat="1" applyFont="1" applyFill="1" applyBorder="1" applyAlignment="1" applyProtection="1">
      <alignment horizontal="centerContinuous" vertical="center"/>
      <protection hidden="1"/>
    </xf>
    <xf numFmtId="0" fontId="3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52" applyNumberFormat="1" applyFont="1" applyFill="1" applyBorder="1" applyAlignment="1" applyProtection="1">
      <alignment horizontal="centerContinuous" wrapText="1"/>
      <protection hidden="1"/>
    </xf>
    <xf numFmtId="0" fontId="3" fillId="33" borderId="11" xfId="52" applyNumberFormat="1" applyFont="1" applyFill="1" applyBorder="1" applyAlignment="1" applyProtection="1">
      <alignment horizontal="centerContinuous"/>
      <protection hidden="1"/>
    </xf>
    <xf numFmtId="0" fontId="3" fillId="33" borderId="11" xfId="52" applyNumberFormat="1" applyFont="1" applyFill="1" applyBorder="1" applyAlignment="1" applyProtection="1">
      <alignment horizontal="center"/>
      <protection hidden="1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165" fontId="3" fillId="0" borderId="11" xfId="52" applyNumberFormat="1" applyFont="1" applyFill="1" applyBorder="1" applyAlignment="1" applyProtection="1">
      <alignment/>
      <protection hidden="1"/>
    </xf>
    <xf numFmtId="167" fontId="3" fillId="0" borderId="11" xfId="52" applyNumberFormat="1" applyFont="1" applyFill="1" applyBorder="1" applyAlignment="1" applyProtection="1">
      <alignment/>
      <protection hidden="1"/>
    </xf>
    <xf numFmtId="180" fontId="3" fillId="0" borderId="11" xfId="52" applyNumberFormat="1" applyFont="1" applyFill="1" applyBorder="1" applyAlignment="1" applyProtection="1">
      <alignment/>
      <protection hidden="1"/>
    </xf>
    <xf numFmtId="180" fontId="4" fillId="0" borderId="11" xfId="52" applyNumberFormat="1" applyFont="1" applyFill="1" applyBorder="1" applyAlignment="1" applyProtection="1">
      <alignment horizontal="right"/>
      <protection hidden="1"/>
    </xf>
    <xf numFmtId="180" fontId="4" fillId="37" borderId="11" xfId="52" applyNumberFormat="1" applyFont="1" applyFill="1" applyBorder="1" applyAlignment="1" applyProtection="1">
      <alignment horizontal="right"/>
      <protection hidden="1"/>
    </xf>
    <xf numFmtId="0" fontId="0" fillId="0" borderId="11" xfId="0" applyFill="1" applyBorder="1" applyAlignment="1">
      <alignment/>
    </xf>
    <xf numFmtId="49" fontId="4" fillId="0" borderId="11" xfId="52" applyNumberFormat="1" applyFont="1" applyFill="1" applyBorder="1" applyAlignment="1" applyProtection="1">
      <alignment horizontal="right"/>
      <protection hidden="1"/>
    </xf>
    <xf numFmtId="0" fontId="81" fillId="0" borderId="0" xfId="0" applyFont="1" applyAlignment="1">
      <alignment horizontal="center" wrapText="1"/>
    </xf>
    <xf numFmtId="175" fontId="3" fillId="2" borderId="11" xfId="52" applyNumberFormat="1" applyFont="1" applyFill="1" applyBorder="1" applyAlignment="1" applyProtection="1">
      <alignment/>
      <protection hidden="1"/>
    </xf>
    <xf numFmtId="175" fontId="3" fillId="19" borderId="11" xfId="52" applyNumberFormat="1" applyFont="1" applyFill="1" applyBorder="1" applyAlignment="1" applyProtection="1">
      <alignment/>
      <protection hidden="1"/>
    </xf>
    <xf numFmtId="0" fontId="84" fillId="33" borderId="0" xfId="0" applyFont="1" applyFill="1" applyAlignment="1">
      <alignment/>
    </xf>
    <xf numFmtId="180" fontId="72" fillId="0" borderId="11" xfId="0" applyNumberFormat="1" applyFont="1" applyBorder="1" applyAlignment="1">
      <alignment horizontal="center" wrapText="1"/>
    </xf>
    <xf numFmtId="180" fontId="80" fillId="0" borderId="11" xfId="0" applyNumberFormat="1" applyFont="1" applyBorder="1" applyAlignment="1">
      <alignment horizontal="center" wrapText="1"/>
    </xf>
    <xf numFmtId="0" fontId="85" fillId="0" borderId="0" xfId="0" applyFont="1" applyAlignment="1">
      <alignment/>
    </xf>
    <xf numFmtId="0" fontId="9" fillId="0" borderId="11" xfId="0" applyNumberFormat="1" applyFont="1" applyBorder="1" applyAlignment="1">
      <alignment horizontal="left" vertical="center" wrapText="1"/>
    </xf>
    <xf numFmtId="180" fontId="9" fillId="37" borderId="11" xfId="0" applyNumberFormat="1" applyFont="1" applyFill="1" applyBorder="1" applyAlignment="1">
      <alignment/>
    </xf>
    <xf numFmtId="180" fontId="9" fillId="37" borderId="16" xfId="0" applyNumberFormat="1" applyFont="1" applyFill="1" applyBorder="1" applyAlignment="1">
      <alignment/>
    </xf>
    <xf numFmtId="180" fontId="9" fillId="37" borderId="15" xfId="0" applyNumberFormat="1" applyFont="1" applyFill="1" applyBorder="1" applyAlignment="1">
      <alignment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0" fontId="3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52" applyFont="1" applyBorder="1" applyAlignment="1" applyProtection="1">
      <alignment horizontal="center" wrapText="1"/>
      <protection hidden="1"/>
    </xf>
    <xf numFmtId="165" fontId="3" fillId="36" borderId="11" xfId="52" applyNumberFormat="1" applyFont="1" applyFill="1" applyBorder="1" applyAlignment="1" applyProtection="1">
      <alignment wrapText="1"/>
      <protection hidden="1"/>
    </xf>
    <xf numFmtId="165" fontId="3" fillId="19" borderId="11" xfId="52" applyNumberFormat="1" applyFont="1" applyFill="1" applyBorder="1" applyAlignment="1" applyProtection="1">
      <alignment wrapText="1"/>
      <protection hidden="1"/>
    </xf>
    <xf numFmtId="165" fontId="4" fillId="0" borderId="11" xfId="52" applyNumberFormat="1" applyFont="1" applyFill="1" applyBorder="1" applyAlignment="1" applyProtection="1">
      <alignment wrapText="1"/>
      <protection hidden="1"/>
    </xf>
    <xf numFmtId="0" fontId="86" fillId="0" borderId="11" xfId="0" applyFont="1" applyFill="1" applyBorder="1" applyAlignment="1">
      <alignment wrapText="1"/>
    </xf>
    <xf numFmtId="165" fontId="4" fillId="0" borderId="11" xfId="52" applyNumberFormat="1" applyFont="1" applyFill="1" applyBorder="1" applyAlignment="1" applyProtection="1">
      <alignment horizontal="left" wrapText="1"/>
      <protection hidden="1"/>
    </xf>
    <xf numFmtId="165" fontId="3" fillId="2" borderId="11" xfId="52" applyNumberFormat="1" applyFont="1" applyFill="1" applyBorder="1" applyAlignment="1" applyProtection="1">
      <alignment horizontal="left" wrapText="1"/>
      <protection hidden="1"/>
    </xf>
    <xf numFmtId="165" fontId="3" fillId="13" borderId="11" xfId="52" applyNumberFormat="1" applyFont="1" applyFill="1" applyBorder="1" applyAlignment="1" applyProtection="1">
      <alignment wrapText="1"/>
      <protection hidden="1"/>
    </xf>
    <xf numFmtId="0" fontId="86" fillId="0" borderId="11" xfId="0" applyFont="1" applyFill="1" applyBorder="1" applyAlignment="1">
      <alignment/>
    </xf>
    <xf numFmtId="165" fontId="3" fillId="2" borderId="19" xfId="52" applyNumberFormat="1" applyFont="1" applyFill="1" applyBorder="1" applyAlignment="1" applyProtection="1">
      <alignment horizontal="left" wrapText="1"/>
      <protection hidden="1"/>
    </xf>
    <xf numFmtId="165" fontId="3" fillId="2" borderId="24" xfId="52" applyNumberFormat="1" applyFont="1" applyFill="1" applyBorder="1" applyAlignment="1" applyProtection="1">
      <alignment horizontal="left" wrapText="1"/>
      <protection hidden="1"/>
    </xf>
    <xf numFmtId="165" fontId="3" fillId="2" borderId="25" xfId="52" applyNumberFormat="1" applyFont="1" applyFill="1" applyBorder="1" applyAlignment="1" applyProtection="1">
      <alignment horizontal="left" wrapText="1"/>
      <protection hidden="1"/>
    </xf>
    <xf numFmtId="0" fontId="3" fillId="33" borderId="11" xfId="52" applyNumberFormat="1" applyFont="1" applyFill="1" applyBorder="1" applyAlignment="1" applyProtection="1">
      <alignment horizontal="center" wrapText="1"/>
      <protection hidden="1"/>
    </xf>
    <xf numFmtId="0" fontId="3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165" fontId="3" fillId="0" borderId="11" xfId="52" applyNumberFormat="1" applyFont="1" applyFill="1" applyBorder="1" applyAlignment="1" applyProtection="1">
      <alignment wrapText="1"/>
      <protection hidden="1"/>
    </xf>
    <xf numFmtId="0" fontId="5" fillId="33" borderId="0" xfId="54" applyFont="1" applyFill="1" applyAlignment="1" applyProtection="1">
      <alignment horizontal="center" wrapText="1"/>
      <protection hidden="1"/>
    </xf>
    <xf numFmtId="0" fontId="75" fillId="0" borderId="14" xfId="0" applyFont="1" applyBorder="1" applyAlignment="1">
      <alignment horizontal="right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49" fontId="87" fillId="0" borderId="0" xfId="0" applyNumberFormat="1" applyFont="1" applyAlignment="1">
      <alignment horizontal="center"/>
    </xf>
    <xf numFmtId="0" fontId="87" fillId="0" borderId="0" xfId="0" applyFont="1" applyAlignment="1">
      <alignment horizontal="center" wrapText="1"/>
    </xf>
    <xf numFmtId="49" fontId="75" fillId="0" borderId="16" xfId="0" applyNumberFormat="1" applyFont="1" applyBorder="1" applyAlignment="1">
      <alignment/>
    </xf>
    <xf numFmtId="49" fontId="75" fillId="0" borderId="15" xfId="0" applyNumberFormat="1" applyFont="1" applyBorder="1" applyAlignment="1">
      <alignment/>
    </xf>
    <xf numFmtId="0" fontId="75" fillId="0" borderId="16" xfId="0" applyFont="1" applyBorder="1" applyAlignment="1">
      <alignment wrapText="1"/>
    </xf>
    <xf numFmtId="0" fontId="75" fillId="0" borderId="15" xfId="0" applyFont="1" applyBorder="1" applyAlignment="1">
      <alignment wrapText="1"/>
    </xf>
    <xf numFmtId="0" fontId="75" fillId="0" borderId="1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11" fillId="0" borderId="0" xfId="52" applyFont="1" applyAlignment="1">
      <alignment horizontal="center" wrapText="1"/>
      <protection/>
    </xf>
    <xf numFmtId="182" fontId="77" fillId="0" borderId="11" xfId="0" applyNumberFormat="1" applyFont="1" applyFill="1" applyBorder="1" applyAlignment="1">
      <alignment/>
    </xf>
    <xf numFmtId="182" fontId="75" fillId="0" borderId="11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4" xfId="55"/>
    <cellStyle name="Обычный_Tmp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49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27.57421875" style="0" bestFit="1" customWidth="1"/>
    <col min="3" max="3" width="73.140625" style="0" customWidth="1"/>
    <col min="4" max="6" width="13.8515625" style="0" customWidth="1"/>
  </cols>
  <sheetData>
    <row r="1" spans="2:6" ht="15.75">
      <c r="B1" s="79"/>
      <c r="E1" s="106"/>
      <c r="F1" s="106" t="s">
        <v>359</v>
      </c>
    </row>
    <row r="2" spans="2:6" ht="15.75">
      <c r="B2" s="79"/>
      <c r="E2" s="106"/>
      <c r="F2" s="106" t="s">
        <v>138</v>
      </c>
    </row>
    <row r="3" spans="2:6" ht="15.75">
      <c r="B3" s="79"/>
      <c r="E3" s="106"/>
      <c r="F3" s="106" t="s">
        <v>139</v>
      </c>
    </row>
    <row r="4" spans="2:6" ht="15.75">
      <c r="B4" s="79"/>
      <c r="E4" s="106"/>
      <c r="F4" s="106" t="s">
        <v>56</v>
      </c>
    </row>
    <row r="5" spans="2:6" ht="15.75">
      <c r="B5" s="79"/>
      <c r="E5" s="106"/>
      <c r="F5" s="106" t="s">
        <v>335</v>
      </c>
    </row>
    <row r="6" spans="2:6" ht="15">
      <c r="B6" s="79"/>
      <c r="C6" s="79"/>
      <c r="D6" s="79"/>
      <c r="E6" s="79"/>
      <c r="F6" s="79"/>
    </row>
    <row r="7" spans="2:6" ht="34.5" customHeight="1">
      <c r="B7" s="234" t="s">
        <v>202</v>
      </c>
      <c r="C7" s="234"/>
      <c r="D7" s="234"/>
      <c r="E7" s="234"/>
      <c r="F7" s="234"/>
    </row>
    <row r="8" spans="2:6" ht="18.75">
      <c r="B8" s="155"/>
      <c r="C8" s="155"/>
      <c r="D8" s="155"/>
      <c r="E8" s="155"/>
      <c r="F8" s="155"/>
    </row>
    <row r="9" spans="2:6" ht="15">
      <c r="B9" s="79"/>
      <c r="C9" s="79"/>
      <c r="D9" s="79"/>
      <c r="E9" s="79"/>
      <c r="F9" s="82" t="s">
        <v>222</v>
      </c>
    </row>
    <row r="10" spans="2:6" ht="15">
      <c r="B10" s="107" t="s">
        <v>140</v>
      </c>
      <c r="C10" s="107" t="s">
        <v>141</v>
      </c>
      <c r="D10" s="107" t="s">
        <v>46</v>
      </c>
      <c r="E10" s="107" t="s">
        <v>57</v>
      </c>
      <c r="F10" s="107" t="s">
        <v>197</v>
      </c>
    </row>
    <row r="11" spans="2:6" ht="15">
      <c r="B11" s="108">
        <v>1</v>
      </c>
      <c r="C11" s="108">
        <v>2</v>
      </c>
      <c r="D11" s="108">
        <v>3</v>
      </c>
      <c r="E11" s="108">
        <v>4</v>
      </c>
      <c r="F11" s="108">
        <v>5</v>
      </c>
    </row>
    <row r="12" spans="2:6" ht="15.75">
      <c r="B12" s="109" t="s">
        <v>142</v>
      </c>
      <c r="C12" s="110" t="s">
        <v>143</v>
      </c>
      <c r="D12" s="207">
        <f>D13+D40</f>
        <v>86356.00781</v>
      </c>
      <c r="E12" s="207">
        <f>E13+E40</f>
        <v>28562.6</v>
      </c>
      <c r="F12" s="207">
        <f>F13+F40</f>
        <v>28603.4</v>
      </c>
    </row>
    <row r="13" spans="2:6" ht="15">
      <c r="B13" s="111" t="s">
        <v>144</v>
      </c>
      <c r="C13" s="112" t="s">
        <v>145</v>
      </c>
      <c r="D13" s="39">
        <f>D14+D18+D23+D25+D29+D32+D35+D38</f>
        <v>1392.90066</v>
      </c>
      <c r="E13" s="39">
        <f>E14+E18+E23+E25+E29+E32+E35+E38</f>
        <v>1228</v>
      </c>
      <c r="F13" s="39">
        <f>F14+F18+F23+F25+F29+F32+F35+F38</f>
        <v>1283</v>
      </c>
    </row>
    <row r="14" spans="2:6" ht="15">
      <c r="B14" s="113" t="s">
        <v>146</v>
      </c>
      <c r="C14" s="112" t="s">
        <v>147</v>
      </c>
      <c r="D14" s="39">
        <f>SUM(D15:D17)</f>
        <v>1074</v>
      </c>
      <c r="E14" s="39">
        <f>SUM(E15:E17)</f>
        <v>1095</v>
      </c>
      <c r="F14" s="39">
        <f>SUM(F15:F17)</f>
        <v>1150</v>
      </c>
    </row>
    <row r="15" spans="2:6" ht="51.75">
      <c r="B15" s="114" t="s">
        <v>148</v>
      </c>
      <c r="C15" s="115" t="s">
        <v>149</v>
      </c>
      <c r="D15" s="229">
        <v>1074</v>
      </c>
      <c r="E15" s="134">
        <v>1095</v>
      </c>
      <c r="F15" s="134">
        <v>1150</v>
      </c>
    </row>
    <row r="16" spans="2:6" ht="51">
      <c r="B16" s="114" t="s">
        <v>150</v>
      </c>
      <c r="C16" s="116" t="s">
        <v>151</v>
      </c>
      <c r="D16" s="43"/>
      <c r="E16" s="43"/>
      <c r="F16" s="43"/>
    </row>
    <row r="17" spans="2:6" ht="26.25">
      <c r="B17" s="114" t="s">
        <v>152</v>
      </c>
      <c r="C17" s="115" t="s">
        <v>153</v>
      </c>
      <c r="D17" s="43"/>
      <c r="E17" s="43"/>
      <c r="F17" s="43"/>
    </row>
    <row r="18" spans="2:6" ht="15">
      <c r="B18" s="113" t="s">
        <v>154</v>
      </c>
      <c r="C18" s="112" t="s">
        <v>155</v>
      </c>
      <c r="D18" s="39">
        <f>D19+D21</f>
        <v>1</v>
      </c>
      <c r="E18" s="39">
        <f>E19+E21</f>
        <v>37</v>
      </c>
      <c r="F18" s="39">
        <f>F19+F21</f>
        <v>37</v>
      </c>
    </row>
    <row r="19" spans="2:6" ht="15">
      <c r="B19" s="113" t="s">
        <v>156</v>
      </c>
      <c r="C19" s="112" t="s">
        <v>157</v>
      </c>
      <c r="D19" s="39">
        <f>SUM(D20:D20)</f>
        <v>0</v>
      </c>
      <c r="E19" s="39">
        <f>SUM(E20:E20)</f>
        <v>36</v>
      </c>
      <c r="F19" s="39">
        <f>SUM(F20:F20)</f>
        <v>36</v>
      </c>
    </row>
    <row r="20" spans="2:6" ht="25.5">
      <c r="B20" s="114" t="s">
        <v>158</v>
      </c>
      <c r="C20" s="116" t="s">
        <v>159</v>
      </c>
      <c r="D20" s="229">
        <v>0</v>
      </c>
      <c r="E20" s="134">
        <v>36</v>
      </c>
      <c r="F20" s="134">
        <v>36</v>
      </c>
    </row>
    <row r="21" spans="2:6" ht="15">
      <c r="B21" s="113" t="s">
        <v>160</v>
      </c>
      <c r="C21" s="112" t="s">
        <v>161</v>
      </c>
      <c r="D21" s="39">
        <f>D22</f>
        <v>1</v>
      </c>
      <c r="E21" s="39">
        <f>E22</f>
        <v>1</v>
      </c>
      <c r="F21" s="39">
        <f>F22</f>
        <v>1</v>
      </c>
    </row>
    <row r="22" spans="2:6" ht="38.25">
      <c r="B22" s="114" t="s">
        <v>162</v>
      </c>
      <c r="C22" s="116" t="s">
        <v>163</v>
      </c>
      <c r="D22" s="230">
        <v>1</v>
      </c>
      <c r="E22" s="135">
        <v>1</v>
      </c>
      <c r="F22" s="135">
        <v>1</v>
      </c>
    </row>
    <row r="23" spans="2:6" ht="15">
      <c r="B23" s="113" t="s">
        <v>164</v>
      </c>
      <c r="C23" s="112" t="s">
        <v>165</v>
      </c>
      <c r="D23" s="39">
        <f>D24</f>
        <v>10</v>
      </c>
      <c r="E23" s="39">
        <f>E24</f>
        <v>20</v>
      </c>
      <c r="F23" s="39">
        <f>F24</f>
        <v>20</v>
      </c>
    </row>
    <row r="24" spans="2:6" ht="51">
      <c r="B24" s="114" t="s">
        <v>166</v>
      </c>
      <c r="C24" s="116" t="s">
        <v>167</v>
      </c>
      <c r="D24" s="231">
        <v>10</v>
      </c>
      <c r="E24" s="136">
        <v>20</v>
      </c>
      <c r="F24" s="136">
        <v>20</v>
      </c>
    </row>
    <row r="25" spans="2:6" ht="38.25">
      <c r="B25" s="119" t="s">
        <v>168</v>
      </c>
      <c r="C25" s="112" t="s">
        <v>169</v>
      </c>
      <c r="D25" s="39">
        <f>SUM(D26:D28)</f>
        <v>20</v>
      </c>
      <c r="E25" s="39">
        <f>SUM(E26:E28)</f>
        <v>32</v>
      </c>
      <c r="F25" s="39">
        <f>SUM(F26:F28)</f>
        <v>32</v>
      </c>
    </row>
    <row r="26" spans="2:6" ht="51">
      <c r="B26" s="120" t="s">
        <v>170</v>
      </c>
      <c r="C26" s="116" t="s">
        <v>171</v>
      </c>
      <c r="D26" s="231">
        <v>20</v>
      </c>
      <c r="E26" s="136">
        <v>32</v>
      </c>
      <c r="F26" s="136">
        <v>32</v>
      </c>
    </row>
    <row r="27" spans="2:6" ht="38.25">
      <c r="B27" s="114" t="s">
        <v>172</v>
      </c>
      <c r="C27" s="116" t="s">
        <v>173</v>
      </c>
      <c r="D27" s="43">
        <v>0</v>
      </c>
      <c r="E27" s="137">
        <v>0</v>
      </c>
      <c r="F27" s="137">
        <v>0</v>
      </c>
    </row>
    <row r="28" spans="2:6" ht="51.75">
      <c r="B28" s="121" t="s">
        <v>174</v>
      </c>
      <c r="C28" s="122" t="s">
        <v>171</v>
      </c>
      <c r="D28" s="118">
        <v>0</v>
      </c>
      <c r="E28" s="118">
        <v>0</v>
      </c>
      <c r="F28" s="118">
        <v>0</v>
      </c>
    </row>
    <row r="29" spans="2:6" ht="15">
      <c r="B29" s="119" t="s">
        <v>175</v>
      </c>
      <c r="C29" s="112" t="s">
        <v>176</v>
      </c>
      <c r="D29" s="39">
        <f>D30+D31</f>
        <v>218.69666</v>
      </c>
      <c r="E29" s="39">
        <f>E30+E31</f>
        <v>44</v>
      </c>
      <c r="F29" s="39">
        <f>F30+F31</f>
        <v>44</v>
      </c>
    </row>
    <row r="30" spans="2:6" ht="26.25">
      <c r="B30" s="120" t="s">
        <v>177</v>
      </c>
      <c r="C30" s="123" t="s">
        <v>178</v>
      </c>
      <c r="D30" s="230">
        <v>39</v>
      </c>
      <c r="E30" s="138">
        <v>44</v>
      </c>
      <c r="F30" s="138">
        <v>44</v>
      </c>
    </row>
    <row r="31" spans="2:6" ht="15">
      <c r="B31" s="120" t="s">
        <v>179</v>
      </c>
      <c r="C31" s="123" t="s">
        <v>180</v>
      </c>
      <c r="D31" s="117">
        <v>179.69666</v>
      </c>
      <c r="E31" s="117"/>
      <c r="F31" s="117"/>
    </row>
    <row r="32" spans="2:6" ht="15">
      <c r="B32" s="119" t="s">
        <v>181</v>
      </c>
      <c r="C32" s="112" t="s">
        <v>182</v>
      </c>
      <c r="D32" s="39">
        <f>D33+D34</f>
        <v>39.204</v>
      </c>
      <c r="E32" s="39">
        <f>E33</f>
        <v>0</v>
      </c>
      <c r="F32" s="39">
        <f>F33</f>
        <v>0</v>
      </c>
    </row>
    <row r="33" spans="2:6" ht="51.75">
      <c r="B33" s="120" t="s">
        <v>362</v>
      </c>
      <c r="C33" s="123" t="s">
        <v>363</v>
      </c>
      <c r="D33" s="117">
        <v>38.404</v>
      </c>
      <c r="E33" s="117"/>
      <c r="F33" s="117"/>
    </row>
    <row r="34" spans="2:6" ht="26.25">
      <c r="B34" s="120" t="s">
        <v>183</v>
      </c>
      <c r="C34" s="123" t="s">
        <v>184</v>
      </c>
      <c r="D34" s="117">
        <v>0.8</v>
      </c>
      <c r="E34" s="117"/>
      <c r="F34" s="117"/>
    </row>
    <row r="35" spans="2:6" ht="15">
      <c r="B35" s="113" t="s">
        <v>185</v>
      </c>
      <c r="C35" s="112" t="s">
        <v>186</v>
      </c>
      <c r="D35" s="39">
        <f>D36+D37</f>
        <v>30</v>
      </c>
      <c r="E35" s="39">
        <f>E36</f>
        <v>0</v>
      </c>
      <c r="F35" s="39">
        <f>F36</f>
        <v>0</v>
      </c>
    </row>
    <row r="36" spans="2:6" ht="25.5">
      <c r="B36" s="114" t="s">
        <v>187</v>
      </c>
      <c r="C36" s="116" t="s">
        <v>188</v>
      </c>
      <c r="D36" s="43">
        <v>0</v>
      </c>
      <c r="E36" s="43">
        <v>0</v>
      </c>
      <c r="F36" s="43">
        <v>0</v>
      </c>
    </row>
    <row r="37" spans="2:6" ht="51">
      <c r="B37" s="114" t="s">
        <v>366</v>
      </c>
      <c r="C37" s="116" t="s">
        <v>367</v>
      </c>
      <c r="D37" s="43">
        <v>30</v>
      </c>
      <c r="E37" s="43"/>
      <c r="F37" s="43"/>
    </row>
    <row r="38" spans="2:6" ht="15">
      <c r="B38" s="113" t="s">
        <v>189</v>
      </c>
      <c r="C38" s="112" t="s">
        <v>190</v>
      </c>
      <c r="D38" s="39">
        <f>D39</f>
        <v>0</v>
      </c>
      <c r="E38" s="39">
        <f>E39</f>
        <v>0</v>
      </c>
      <c r="F38" s="39">
        <f>F39</f>
        <v>0</v>
      </c>
    </row>
    <row r="39" spans="2:6" ht="15">
      <c r="B39" s="114" t="s">
        <v>191</v>
      </c>
      <c r="C39" s="116" t="s">
        <v>192</v>
      </c>
      <c r="D39" s="43">
        <v>0</v>
      </c>
      <c r="E39" s="43">
        <v>0</v>
      </c>
      <c r="F39" s="43">
        <v>0</v>
      </c>
    </row>
    <row r="40" spans="2:6" ht="15">
      <c r="B40" s="124" t="s">
        <v>67</v>
      </c>
      <c r="C40" s="125" t="s">
        <v>68</v>
      </c>
      <c r="D40" s="39">
        <f>SUM(D41:D47)</f>
        <v>84963.10715</v>
      </c>
      <c r="E40" s="39">
        <f>SUM(E41:E47)</f>
        <v>27334.6</v>
      </c>
      <c r="F40" s="39">
        <f>SUM(F41:F47)</f>
        <v>27320.4</v>
      </c>
    </row>
    <row r="41" spans="2:6" ht="15">
      <c r="B41" s="120" t="s">
        <v>73</v>
      </c>
      <c r="C41" s="116" t="s">
        <v>193</v>
      </c>
      <c r="D41" s="43">
        <f>732.1+3429.7</f>
        <v>4161.8</v>
      </c>
      <c r="E41" s="137">
        <v>4293.2</v>
      </c>
      <c r="F41" s="137">
        <v>4377.2</v>
      </c>
    </row>
    <row r="42" spans="2:6" ht="25.5">
      <c r="B42" s="120" t="s">
        <v>75</v>
      </c>
      <c r="C42" s="116" t="s">
        <v>194</v>
      </c>
      <c r="D42" s="43">
        <v>76704.51795</v>
      </c>
      <c r="E42" s="137">
        <v>20100.1</v>
      </c>
      <c r="F42" s="137">
        <v>19939.8</v>
      </c>
    </row>
    <row r="43" spans="2:6" ht="39">
      <c r="B43" s="126" t="s">
        <v>365</v>
      </c>
      <c r="C43" s="115" t="s">
        <v>364</v>
      </c>
      <c r="D43" s="43">
        <v>365</v>
      </c>
      <c r="E43" s="137"/>
      <c r="F43" s="137"/>
    </row>
    <row r="44" spans="2:6" ht="25.5">
      <c r="B44" s="127" t="s">
        <v>83</v>
      </c>
      <c r="C44" s="128" t="s">
        <v>84</v>
      </c>
      <c r="D44" s="43">
        <v>15.2</v>
      </c>
      <c r="E44" s="137">
        <v>15.2</v>
      </c>
      <c r="F44" s="137">
        <v>15.2</v>
      </c>
    </row>
    <row r="45" spans="2:6" ht="25.5">
      <c r="B45" s="127" t="s">
        <v>85</v>
      </c>
      <c r="C45" s="128" t="s">
        <v>86</v>
      </c>
      <c r="D45" s="43">
        <v>156</v>
      </c>
      <c r="E45" s="137">
        <v>156</v>
      </c>
      <c r="F45" s="137">
        <v>156</v>
      </c>
    </row>
    <row r="46" spans="2:6" ht="15">
      <c r="B46" s="129" t="s">
        <v>88</v>
      </c>
      <c r="C46" s="130" t="s">
        <v>89</v>
      </c>
      <c r="D46" s="43">
        <v>3560.5892</v>
      </c>
      <c r="E46" s="134">
        <f>2767.8+2.3</f>
        <v>2770.1000000000004</v>
      </c>
      <c r="F46" s="134">
        <f>2829.8+2.4</f>
        <v>2832.2000000000003</v>
      </c>
    </row>
    <row r="47" spans="2:6" ht="26.25">
      <c r="B47" s="129" t="s">
        <v>195</v>
      </c>
      <c r="C47" s="131" t="s">
        <v>196</v>
      </c>
      <c r="D47" s="43"/>
      <c r="E47" s="43"/>
      <c r="F47" s="43"/>
    </row>
    <row r="48" spans="2:6" ht="15">
      <c r="B48" s="132"/>
      <c r="C48" s="132"/>
      <c r="D48" s="132"/>
      <c r="E48" s="132"/>
      <c r="F48" s="132"/>
    </row>
    <row r="49" spans="2:6" ht="15">
      <c r="B49" s="133"/>
      <c r="C49" s="133"/>
      <c r="D49" s="132"/>
      <c r="E49" s="132"/>
      <c r="F49" s="132"/>
    </row>
  </sheetData>
  <sheetProtection/>
  <mergeCells count="1"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4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2" max="2" width="27.57421875" style="0" bestFit="1" customWidth="1"/>
    <col min="3" max="3" width="73.140625" style="0" customWidth="1"/>
    <col min="4" max="4" width="13.8515625" style="0" customWidth="1"/>
  </cols>
  <sheetData>
    <row r="1" spans="2:4" ht="15.75">
      <c r="B1" s="79"/>
      <c r="D1" s="106" t="s">
        <v>361</v>
      </c>
    </row>
    <row r="2" spans="2:4" ht="15.75">
      <c r="B2" s="79"/>
      <c r="D2" s="106" t="s">
        <v>138</v>
      </c>
    </row>
    <row r="3" spans="2:4" ht="15.75">
      <c r="B3" s="79"/>
      <c r="D3" s="106" t="s">
        <v>139</v>
      </c>
    </row>
    <row r="4" spans="2:4" ht="15.75">
      <c r="B4" s="79"/>
      <c r="D4" s="106" t="s">
        <v>56</v>
      </c>
    </row>
    <row r="5" spans="2:4" ht="15.75">
      <c r="B5" s="79"/>
      <c r="D5" s="106" t="s">
        <v>335</v>
      </c>
    </row>
    <row r="6" spans="2:4" ht="15">
      <c r="B6" s="79"/>
      <c r="C6" s="79"/>
      <c r="D6" s="79"/>
    </row>
    <row r="7" spans="2:4" ht="57" customHeight="1">
      <c r="B7" s="234" t="s">
        <v>336</v>
      </c>
      <c r="C7" s="234"/>
      <c r="D7" s="234"/>
    </row>
    <row r="8" spans="2:4" ht="7.5" customHeight="1">
      <c r="B8" s="221"/>
      <c r="C8" s="221"/>
      <c r="D8" s="221"/>
    </row>
    <row r="9" spans="2:4" ht="15">
      <c r="B9" s="79"/>
      <c r="C9" s="79"/>
      <c r="D9" s="82" t="s">
        <v>339</v>
      </c>
    </row>
    <row r="10" spans="2:4" ht="25.5">
      <c r="B10" s="107" t="s">
        <v>140</v>
      </c>
      <c r="C10" s="107" t="s">
        <v>141</v>
      </c>
      <c r="D10" s="107" t="s">
        <v>338</v>
      </c>
    </row>
    <row r="11" spans="2:4" ht="15">
      <c r="B11" s="108">
        <v>1</v>
      </c>
      <c r="C11" s="108">
        <v>2</v>
      </c>
      <c r="D11" s="108">
        <v>5</v>
      </c>
    </row>
    <row r="12" spans="2:4" ht="15.75">
      <c r="B12" s="109" t="s">
        <v>142</v>
      </c>
      <c r="C12" s="110" t="s">
        <v>337</v>
      </c>
      <c r="D12" s="207"/>
    </row>
    <row r="13" spans="2:4" ht="15">
      <c r="B13" s="111" t="s">
        <v>144</v>
      </c>
      <c r="C13" s="112" t="s">
        <v>145</v>
      </c>
      <c r="D13" s="39"/>
    </row>
    <row r="14" spans="2:4" ht="15">
      <c r="B14" s="113" t="s">
        <v>146</v>
      </c>
      <c r="C14" s="112" t="s">
        <v>147</v>
      </c>
      <c r="D14" s="39"/>
    </row>
    <row r="15" spans="2:4" ht="51.75">
      <c r="B15" s="114" t="s">
        <v>148</v>
      </c>
      <c r="C15" s="115" t="s">
        <v>149</v>
      </c>
      <c r="D15" s="134">
        <v>10</v>
      </c>
    </row>
    <row r="16" spans="2:4" ht="51">
      <c r="B16" s="114" t="s">
        <v>340</v>
      </c>
      <c r="C16" s="116" t="s">
        <v>151</v>
      </c>
      <c r="D16" s="43">
        <v>10</v>
      </c>
    </row>
    <row r="17" spans="2:4" ht="26.25">
      <c r="B17" s="114" t="s">
        <v>152</v>
      </c>
      <c r="C17" s="115" t="s">
        <v>153</v>
      </c>
      <c r="D17" s="43">
        <v>10</v>
      </c>
    </row>
    <row r="18" spans="2:4" ht="15">
      <c r="B18" s="113" t="s">
        <v>154</v>
      </c>
      <c r="C18" s="112" t="s">
        <v>155</v>
      </c>
      <c r="D18" s="39"/>
    </row>
    <row r="19" spans="2:4" ht="15">
      <c r="B19" s="113" t="s">
        <v>156</v>
      </c>
      <c r="C19" s="112" t="s">
        <v>157</v>
      </c>
      <c r="D19" s="39"/>
    </row>
    <row r="20" spans="2:4" ht="25.5">
      <c r="B20" s="114" t="s">
        <v>158</v>
      </c>
      <c r="C20" s="116" t="s">
        <v>159</v>
      </c>
      <c r="D20" s="134">
        <v>100</v>
      </c>
    </row>
    <row r="21" spans="2:4" ht="15">
      <c r="B21" s="113" t="s">
        <v>160</v>
      </c>
      <c r="C21" s="112" t="s">
        <v>161</v>
      </c>
      <c r="D21" s="39"/>
    </row>
    <row r="22" spans="2:4" ht="38.25">
      <c r="B22" s="114" t="s">
        <v>162</v>
      </c>
      <c r="C22" s="116" t="s">
        <v>163</v>
      </c>
      <c r="D22" s="135">
        <v>100</v>
      </c>
    </row>
    <row r="23" spans="2:4" ht="15">
      <c r="B23" s="113" t="s">
        <v>164</v>
      </c>
      <c r="C23" s="112" t="s">
        <v>165</v>
      </c>
      <c r="D23" s="39"/>
    </row>
    <row r="24" spans="2:4" ht="51">
      <c r="B24" s="114" t="s">
        <v>166</v>
      </c>
      <c r="C24" s="116" t="s">
        <v>167</v>
      </c>
      <c r="D24" s="136">
        <v>100</v>
      </c>
    </row>
    <row r="25" spans="2:4" ht="38.25">
      <c r="B25" s="119" t="s">
        <v>168</v>
      </c>
      <c r="C25" s="112" t="s">
        <v>169</v>
      </c>
      <c r="D25" s="39"/>
    </row>
    <row r="26" spans="2:4" ht="51">
      <c r="B26" s="120" t="s">
        <v>170</v>
      </c>
      <c r="C26" s="116" t="s">
        <v>171</v>
      </c>
      <c r="D26" s="136">
        <v>50</v>
      </c>
    </row>
    <row r="27" spans="2:4" ht="38.25">
      <c r="B27" s="114" t="s">
        <v>172</v>
      </c>
      <c r="C27" s="116" t="s">
        <v>173</v>
      </c>
      <c r="D27" s="137">
        <v>100</v>
      </c>
    </row>
    <row r="28" spans="2:4" ht="51.75">
      <c r="B28" s="121" t="s">
        <v>174</v>
      </c>
      <c r="C28" s="122" t="s">
        <v>171</v>
      </c>
      <c r="D28" s="118">
        <v>100</v>
      </c>
    </row>
    <row r="29" spans="2:4" ht="15">
      <c r="B29" s="119" t="s">
        <v>175</v>
      </c>
      <c r="C29" s="112" t="s">
        <v>176</v>
      </c>
      <c r="D29" s="39"/>
    </row>
    <row r="30" spans="2:4" ht="26.25">
      <c r="B30" s="120" t="s">
        <v>177</v>
      </c>
      <c r="C30" s="123" t="s">
        <v>178</v>
      </c>
      <c r="D30" s="138">
        <v>100</v>
      </c>
    </row>
    <row r="31" spans="2:4" ht="15">
      <c r="B31" s="120" t="s">
        <v>179</v>
      </c>
      <c r="C31" s="123" t="s">
        <v>180</v>
      </c>
      <c r="D31" s="117">
        <v>100</v>
      </c>
    </row>
    <row r="32" spans="2:4" ht="15">
      <c r="B32" s="119" t="s">
        <v>181</v>
      </c>
      <c r="C32" s="112" t="s">
        <v>182</v>
      </c>
      <c r="D32" s="39"/>
    </row>
    <row r="33" spans="2:4" ht="51.75">
      <c r="B33" s="120" t="s">
        <v>362</v>
      </c>
      <c r="C33" s="123" t="s">
        <v>363</v>
      </c>
      <c r="D33" s="117">
        <v>100</v>
      </c>
    </row>
    <row r="34" spans="2:4" ht="26.25">
      <c r="B34" s="120" t="s">
        <v>183</v>
      </c>
      <c r="C34" s="123" t="s">
        <v>184</v>
      </c>
      <c r="D34" s="117">
        <v>50</v>
      </c>
    </row>
    <row r="35" spans="2:4" ht="15">
      <c r="B35" s="113" t="s">
        <v>185</v>
      </c>
      <c r="C35" s="112" t="s">
        <v>186</v>
      </c>
      <c r="D35" s="39"/>
    </row>
    <row r="36" spans="2:4" ht="25.5">
      <c r="B36" s="114" t="s">
        <v>187</v>
      </c>
      <c r="C36" s="116" t="s">
        <v>188</v>
      </c>
      <c r="D36" s="43">
        <v>100</v>
      </c>
    </row>
    <row r="37" spans="2:4" ht="51">
      <c r="B37" s="114" t="s">
        <v>366</v>
      </c>
      <c r="C37" s="116" t="s">
        <v>367</v>
      </c>
      <c r="D37" s="43">
        <v>100</v>
      </c>
    </row>
    <row r="38" spans="2:4" ht="15">
      <c r="B38" s="113" t="s">
        <v>189</v>
      </c>
      <c r="C38" s="112" t="s">
        <v>190</v>
      </c>
      <c r="D38" s="39"/>
    </row>
    <row r="39" spans="2:4" ht="15">
      <c r="B39" s="114" t="s">
        <v>191</v>
      </c>
      <c r="C39" s="116" t="s">
        <v>192</v>
      </c>
      <c r="D39" s="43">
        <v>100</v>
      </c>
    </row>
    <row r="40" spans="2:4" ht="15">
      <c r="B40" s="114" t="s">
        <v>341</v>
      </c>
      <c r="C40" s="116" t="s">
        <v>342</v>
      </c>
      <c r="D40" s="43">
        <v>100</v>
      </c>
    </row>
    <row r="41" spans="2:4" ht="15">
      <c r="B41" s="133"/>
      <c r="C41" s="133"/>
      <c r="D41" s="132"/>
    </row>
  </sheetData>
  <sheetProtection/>
  <mergeCells count="1"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5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7.8515625" style="0" customWidth="1"/>
    <col min="2" max="2" width="58.8515625" style="0" customWidth="1"/>
    <col min="3" max="3" width="12.7109375" style="0" customWidth="1"/>
  </cols>
  <sheetData>
    <row r="1" spans="2:5" ht="15.75">
      <c r="B1" s="79"/>
      <c r="E1" s="106" t="s">
        <v>360</v>
      </c>
    </row>
    <row r="2" spans="2:5" ht="15.75">
      <c r="B2" s="79"/>
      <c r="E2" s="106" t="s">
        <v>138</v>
      </c>
    </row>
    <row r="3" spans="2:5" ht="15.75">
      <c r="B3" s="79"/>
      <c r="E3" s="106" t="s">
        <v>139</v>
      </c>
    </row>
    <row r="4" spans="2:5" ht="15.75">
      <c r="B4" s="79"/>
      <c r="E4" s="106" t="s">
        <v>56</v>
      </c>
    </row>
    <row r="5" spans="2:5" ht="15.75">
      <c r="B5" s="79"/>
      <c r="E5" s="106" t="s">
        <v>335</v>
      </c>
    </row>
    <row r="6" spans="1:5" ht="18.75">
      <c r="A6" s="240" t="s">
        <v>63</v>
      </c>
      <c r="B6" s="240"/>
      <c r="C6" s="240"/>
      <c r="D6" s="240"/>
      <c r="E6" s="240"/>
    </row>
    <row r="7" spans="1:5" ht="39" customHeight="1">
      <c r="A7" s="241" t="s">
        <v>203</v>
      </c>
      <c r="B7" s="241"/>
      <c r="C7" s="241"/>
      <c r="D7" s="241"/>
      <c r="E7" s="241"/>
    </row>
    <row r="8" spans="1:3" ht="15">
      <c r="A8" s="31"/>
      <c r="B8" s="32"/>
      <c r="C8" s="33"/>
    </row>
    <row r="9" spans="1:5" ht="15">
      <c r="A9" s="31"/>
      <c r="B9" s="32"/>
      <c r="E9" s="104" t="s">
        <v>222</v>
      </c>
    </row>
    <row r="10" spans="1:5" ht="43.5" customHeight="1">
      <c r="A10" s="235" t="s">
        <v>64</v>
      </c>
      <c r="B10" s="237" t="s">
        <v>65</v>
      </c>
      <c r="C10" s="239" t="s">
        <v>136</v>
      </c>
      <c r="D10" s="239"/>
      <c r="E10" s="239"/>
    </row>
    <row r="11" spans="1:5" ht="15">
      <c r="A11" s="236"/>
      <c r="B11" s="238"/>
      <c r="C11" s="34">
        <v>2014</v>
      </c>
      <c r="D11" s="34">
        <v>2015</v>
      </c>
      <c r="E11" s="34">
        <v>2016</v>
      </c>
    </row>
    <row r="12" spans="1:5" ht="15">
      <c r="A12" s="35">
        <v>1</v>
      </c>
      <c r="B12" s="35">
        <v>2</v>
      </c>
      <c r="C12" s="36">
        <v>3</v>
      </c>
      <c r="D12" s="35">
        <v>4</v>
      </c>
      <c r="E12" s="35">
        <v>3</v>
      </c>
    </row>
    <row r="13" spans="1:5" ht="27.75" customHeight="1">
      <c r="A13" s="37" t="s">
        <v>67</v>
      </c>
      <c r="B13" s="38" t="s">
        <v>68</v>
      </c>
      <c r="C13" s="39">
        <f>C14</f>
        <v>84963.10715</v>
      </c>
      <c r="D13" s="39">
        <f>D14</f>
        <v>27334.6</v>
      </c>
      <c r="E13" s="39">
        <f>E14</f>
        <v>27320.4</v>
      </c>
    </row>
    <row r="14" spans="1:5" ht="27.75" customHeight="1">
      <c r="A14" s="37" t="s">
        <v>69</v>
      </c>
      <c r="B14" s="38" t="s">
        <v>70</v>
      </c>
      <c r="C14" s="39">
        <f>C15+C18+C20+C23</f>
        <v>84963.10715</v>
      </c>
      <c r="D14" s="39">
        <f>D15+D18+D20+D23</f>
        <v>27334.6</v>
      </c>
      <c r="E14" s="39">
        <f>E15+E18+E20+E23</f>
        <v>27320.4</v>
      </c>
    </row>
    <row r="15" spans="1:5" ht="27.75" customHeight="1">
      <c r="A15" s="37" t="s">
        <v>71</v>
      </c>
      <c r="B15" s="40" t="s">
        <v>72</v>
      </c>
      <c r="C15" s="39">
        <f>C16+C17</f>
        <v>80866.31795</v>
      </c>
      <c r="D15" s="39">
        <f>D16+D17</f>
        <v>24393.3</v>
      </c>
      <c r="E15" s="39">
        <f>E16+E17</f>
        <v>24317</v>
      </c>
    </row>
    <row r="16" spans="1:5" ht="27.75" customHeight="1">
      <c r="A16" s="41" t="s">
        <v>73</v>
      </c>
      <c r="B16" s="42" t="s">
        <v>74</v>
      </c>
      <c r="C16" s="43">
        <f>732.1+3429.7</f>
        <v>4161.8</v>
      </c>
      <c r="D16" s="43">
        <f>768.6+3524.6</f>
        <v>4293.2</v>
      </c>
      <c r="E16" s="43">
        <f>807.1+3570.1</f>
        <v>4377.2</v>
      </c>
    </row>
    <row r="17" spans="1:5" ht="27.75" customHeight="1">
      <c r="A17" s="44" t="s">
        <v>75</v>
      </c>
      <c r="B17" s="45" t="s">
        <v>76</v>
      </c>
      <c r="C17" s="43">
        <v>76704.51795</v>
      </c>
      <c r="D17" s="43">
        <v>20100.1</v>
      </c>
      <c r="E17" s="43">
        <v>19939.8</v>
      </c>
    </row>
    <row r="18" spans="1:5" ht="27.75" customHeight="1">
      <c r="A18" s="37" t="s">
        <v>77</v>
      </c>
      <c r="B18" s="40" t="s">
        <v>78</v>
      </c>
      <c r="C18" s="39">
        <f>C19</f>
        <v>0</v>
      </c>
      <c r="D18" s="39">
        <f>D19</f>
        <v>0</v>
      </c>
      <c r="E18" s="39">
        <f>E19</f>
        <v>0</v>
      </c>
    </row>
    <row r="19" spans="1:5" ht="27.75" customHeight="1">
      <c r="A19" s="41" t="s">
        <v>79</v>
      </c>
      <c r="B19" s="42" t="s">
        <v>80</v>
      </c>
      <c r="C19" s="43">
        <v>0</v>
      </c>
      <c r="D19" s="43">
        <v>0</v>
      </c>
      <c r="E19" s="43">
        <v>0</v>
      </c>
    </row>
    <row r="20" spans="1:5" ht="27.75" customHeight="1">
      <c r="A20" s="46" t="s">
        <v>81</v>
      </c>
      <c r="B20" s="47" t="s">
        <v>82</v>
      </c>
      <c r="C20" s="39">
        <f>C21+C22</f>
        <v>171.2</v>
      </c>
      <c r="D20" s="39">
        <f>D21+D22</f>
        <v>171.2</v>
      </c>
      <c r="E20" s="39">
        <f>E21+E22</f>
        <v>171.2</v>
      </c>
    </row>
    <row r="21" spans="1:5" ht="27.75" customHeight="1">
      <c r="A21" s="44" t="s">
        <v>83</v>
      </c>
      <c r="B21" s="45" t="s">
        <v>84</v>
      </c>
      <c r="C21" s="43">
        <v>15.2</v>
      </c>
      <c r="D21" s="43">
        <v>15.2</v>
      </c>
      <c r="E21" s="43">
        <v>15.2</v>
      </c>
    </row>
    <row r="22" spans="1:5" ht="27.75" customHeight="1">
      <c r="A22" s="44" t="s">
        <v>85</v>
      </c>
      <c r="B22" s="45" t="s">
        <v>86</v>
      </c>
      <c r="C22" s="43">
        <v>156</v>
      </c>
      <c r="D22" s="43">
        <v>156</v>
      </c>
      <c r="E22" s="43">
        <v>156</v>
      </c>
    </row>
    <row r="23" spans="1:5" ht="27.75" customHeight="1">
      <c r="A23" s="46" t="s">
        <v>87</v>
      </c>
      <c r="B23" s="47" t="s">
        <v>28</v>
      </c>
      <c r="C23" s="39">
        <f>C24+C25</f>
        <v>3925.5892</v>
      </c>
      <c r="D23" s="39">
        <f>D24+D25</f>
        <v>2770.1</v>
      </c>
      <c r="E23" s="39">
        <f>E24+E25</f>
        <v>2832.2</v>
      </c>
    </row>
    <row r="24" spans="1:5" ht="27.75" customHeight="1">
      <c r="A24" s="48" t="s">
        <v>88</v>
      </c>
      <c r="B24" s="49" t="s">
        <v>89</v>
      </c>
      <c r="C24" s="50">
        <v>3560.5892</v>
      </c>
      <c r="D24" s="43">
        <v>2770.1</v>
      </c>
      <c r="E24" s="43">
        <v>2832.2</v>
      </c>
    </row>
    <row r="25" spans="1:5" ht="51.75">
      <c r="A25" s="126" t="s">
        <v>365</v>
      </c>
      <c r="B25" s="49" t="s">
        <v>364</v>
      </c>
      <c r="C25" s="50">
        <v>365</v>
      </c>
      <c r="D25" s="43"/>
      <c r="E25" s="43"/>
    </row>
  </sheetData>
  <sheetProtection/>
  <mergeCells count="5">
    <mergeCell ref="A10:A11"/>
    <mergeCell ref="B10:B11"/>
    <mergeCell ref="C10:E10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3.7109375" style="0" customWidth="1"/>
    <col min="2" max="2" width="7.28125" style="0" customWidth="1"/>
    <col min="3" max="3" width="6.7109375" style="0" customWidth="1"/>
    <col min="4" max="4" width="13.140625" style="0" hidden="1" customWidth="1"/>
    <col min="5" max="5" width="15.00390625" style="0" customWidth="1"/>
    <col min="6" max="6" width="14.00390625" style="0" hidden="1" customWidth="1"/>
    <col min="7" max="7" width="12.7109375" style="0" hidden="1" customWidth="1"/>
    <col min="8" max="8" width="14.8515625" style="0" customWidth="1"/>
    <col min="9" max="9" width="0" style="0" hidden="1" customWidth="1"/>
    <col min="10" max="10" width="12.8515625" style="0" hidden="1" customWidth="1"/>
    <col min="11" max="11" width="14.57421875" style="0" customWidth="1"/>
    <col min="12" max="12" width="13.00390625" style="0" hidden="1" customWidth="1"/>
  </cols>
  <sheetData>
    <row r="1" spans="1:11" ht="15.75">
      <c r="A1" s="51"/>
      <c r="B1" s="52"/>
      <c r="C1" s="52"/>
      <c r="D1" s="53"/>
      <c r="E1" s="53"/>
      <c r="F1" s="53"/>
      <c r="G1" s="54"/>
      <c r="H1" s="54"/>
      <c r="I1" s="54"/>
      <c r="J1" s="54"/>
      <c r="K1" s="106" t="s">
        <v>204</v>
      </c>
    </row>
    <row r="2" spans="1:11" ht="15.75">
      <c r="A2" s="51"/>
      <c r="B2" s="52"/>
      <c r="C2" s="52"/>
      <c r="D2" s="53"/>
      <c r="E2" s="53"/>
      <c r="F2" s="53"/>
      <c r="G2" s="54"/>
      <c r="H2" s="54"/>
      <c r="I2" s="54"/>
      <c r="J2" s="54"/>
      <c r="K2" s="106" t="s">
        <v>138</v>
      </c>
    </row>
    <row r="3" spans="1:11" ht="15.75">
      <c r="A3" s="51"/>
      <c r="B3" s="52"/>
      <c r="C3" s="52"/>
      <c r="D3" s="53"/>
      <c r="E3" s="53"/>
      <c r="F3" s="53"/>
      <c r="G3" s="54"/>
      <c r="H3" s="54"/>
      <c r="I3" s="54"/>
      <c r="J3" s="54"/>
      <c r="K3" s="106" t="s">
        <v>139</v>
      </c>
    </row>
    <row r="4" spans="1:11" ht="15.75">
      <c r="A4" s="56"/>
      <c r="B4" s="57"/>
      <c r="C4" s="57"/>
      <c r="D4" s="53"/>
      <c r="E4" s="53"/>
      <c r="F4" s="53"/>
      <c r="G4" s="54"/>
      <c r="H4" s="54"/>
      <c r="I4" s="54"/>
      <c r="J4" s="54"/>
      <c r="K4" s="106" t="s">
        <v>56</v>
      </c>
    </row>
    <row r="5" spans="1:12" ht="15.75">
      <c r="A5" s="56"/>
      <c r="B5" s="57"/>
      <c r="C5" s="57"/>
      <c r="D5" s="58"/>
      <c r="E5" s="58"/>
      <c r="F5" s="58"/>
      <c r="G5" s="54"/>
      <c r="H5" s="54"/>
      <c r="I5" s="54"/>
      <c r="J5" s="55"/>
      <c r="K5" s="106" t="s">
        <v>335</v>
      </c>
      <c r="L5" s="54"/>
    </row>
    <row r="6" spans="1:12" ht="45.75" customHeight="1">
      <c r="A6" s="242" t="s">
        <v>221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7" spans="1:12" ht="16.5">
      <c r="A7" s="59"/>
      <c r="B7" s="59"/>
      <c r="C7" s="59"/>
      <c r="D7" s="59"/>
      <c r="E7" s="59"/>
      <c r="F7" s="59"/>
      <c r="G7" s="59"/>
      <c r="H7" s="59"/>
      <c r="I7" s="59"/>
      <c r="J7" s="60" t="s">
        <v>90</v>
      </c>
      <c r="K7" s="105" t="s">
        <v>222</v>
      </c>
      <c r="L7" s="59"/>
    </row>
    <row r="8" spans="1:12" ht="72.75" customHeight="1">
      <c r="A8" s="61" t="s">
        <v>44</v>
      </c>
      <c r="B8" s="61" t="s">
        <v>91</v>
      </c>
      <c r="C8" s="61" t="s">
        <v>92</v>
      </c>
      <c r="D8" s="62" t="s">
        <v>62</v>
      </c>
      <c r="E8" s="61" t="s">
        <v>46</v>
      </c>
      <c r="F8" s="61" t="s">
        <v>66</v>
      </c>
      <c r="G8" s="61" t="s">
        <v>93</v>
      </c>
      <c r="H8" s="61" t="s">
        <v>132</v>
      </c>
      <c r="I8" s="61" t="s">
        <v>66</v>
      </c>
      <c r="J8" s="61" t="s">
        <v>94</v>
      </c>
      <c r="K8" s="61" t="s">
        <v>199</v>
      </c>
      <c r="L8" s="61" t="s">
        <v>66</v>
      </c>
    </row>
    <row r="9" spans="1:12" ht="15.75">
      <c r="A9" s="69" t="s">
        <v>99</v>
      </c>
      <c r="B9" s="70"/>
      <c r="C9" s="70"/>
      <c r="D9" s="101" t="e">
        <f>D7+D4+#REF!+#REF!+#REF!+#REF!+#REF!</f>
        <v>#REF!</v>
      </c>
      <c r="E9" s="101">
        <f>E10+E16+E18+E22+E25+E29+E32+E34</f>
        <v>86496.06705</v>
      </c>
      <c r="F9" s="101">
        <f>F10+F16+F18+F22+F25+F29+F34</f>
        <v>52682.302050000006</v>
      </c>
      <c r="G9" s="101">
        <f>G10+G16+G18+G22+G25+G29+G34</f>
        <v>36014.93</v>
      </c>
      <c r="H9" s="101">
        <f>H10+H16+H18+H22+H25+H29+H32+H34</f>
        <v>28562.6</v>
      </c>
      <c r="I9" s="101">
        <f>I10+I16+I18+I22+I25+I29+I34</f>
        <v>-7512.330000000001</v>
      </c>
      <c r="J9" s="101">
        <f>J10+J16+J18+J22+J25+J29+J34</f>
        <v>27378.58</v>
      </c>
      <c r="K9" s="101">
        <v>28603.4</v>
      </c>
      <c r="L9" s="101" t="e">
        <f>L7+L4+#REF!+#REF!+#REF!+#REF!+#REF!</f>
        <v>#REF!</v>
      </c>
    </row>
    <row r="10" spans="1:12" ht="15.75">
      <c r="A10" s="63" t="s">
        <v>34</v>
      </c>
      <c r="B10" s="64">
        <v>1</v>
      </c>
      <c r="C10" s="64">
        <v>0</v>
      </c>
      <c r="D10" s="97">
        <f aca="true" t="shared" si="0" ref="D10:L10">SUM(D11:D15)</f>
        <v>12136.19572</v>
      </c>
      <c r="E10" s="97">
        <f t="shared" si="0"/>
        <v>12885.66636</v>
      </c>
      <c r="F10" s="97">
        <f t="shared" si="0"/>
        <v>749.47064</v>
      </c>
      <c r="G10" s="97">
        <f t="shared" si="0"/>
        <v>12266.6</v>
      </c>
      <c r="H10" s="97">
        <f t="shared" si="0"/>
        <v>11957.8867</v>
      </c>
      <c r="I10" s="97">
        <f t="shared" si="0"/>
        <v>-308.71330000000034</v>
      </c>
      <c r="J10" s="97">
        <f t="shared" si="0"/>
        <v>12746.2</v>
      </c>
      <c r="K10" s="97">
        <f t="shared" si="0"/>
        <v>12546.956419999999</v>
      </c>
      <c r="L10" s="97">
        <f t="shared" si="0"/>
        <v>-199.24358000000058</v>
      </c>
    </row>
    <row r="11" spans="1:12" ht="31.5">
      <c r="A11" s="65" t="s">
        <v>33</v>
      </c>
      <c r="B11" s="66">
        <v>1</v>
      </c>
      <c r="C11" s="66">
        <v>2</v>
      </c>
      <c r="D11" s="98">
        <v>1284.4011</v>
      </c>
      <c r="E11" s="98">
        <f>'Приложение 6'!N15</f>
        <v>1284.4</v>
      </c>
      <c r="F11" s="98">
        <f>E11-D11</f>
        <v>-0.001099999999951251</v>
      </c>
      <c r="G11" s="98">
        <v>1264.4</v>
      </c>
      <c r="H11" s="98">
        <v>1285.9</v>
      </c>
      <c r="I11" s="99">
        <f aca="true" t="shared" si="1" ref="I11:I35">H11-G11</f>
        <v>21.5</v>
      </c>
      <c r="J11" s="98">
        <v>1284.4</v>
      </c>
      <c r="K11" s="98">
        <v>1287.475</v>
      </c>
      <c r="L11" s="98">
        <f aca="true" t="shared" si="2" ref="L11:L35">K11-J11</f>
        <v>3.074999999999818</v>
      </c>
    </row>
    <row r="12" spans="1:12" ht="47.25">
      <c r="A12" s="65" t="s">
        <v>31</v>
      </c>
      <c r="B12" s="66">
        <v>1</v>
      </c>
      <c r="C12" s="66">
        <v>3</v>
      </c>
      <c r="D12" s="98">
        <v>5</v>
      </c>
      <c r="E12" s="98">
        <f>'Приложение 6'!N20</f>
        <v>5</v>
      </c>
      <c r="F12" s="98">
        <f aca="true" t="shared" si="3" ref="F12:F35">E12-D12</f>
        <v>0</v>
      </c>
      <c r="G12" s="98">
        <v>10</v>
      </c>
      <c r="H12" s="98">
        <v>5.25</v>
      </c>
      <c r="I12" s="99">
        <f t="shared" si="1"/>
        <v>-4.75</v>
      </c>
      <c r="J12" s="98">
        <v>10</v>
      </c>
      <c r="K12" s="98">
        <v>5.5125</v>
      </c>
      <c r="L12" s="98">
        <f t="shared" si="2"/>
        <v>-4.4875</v>
      </c>
    </row>
    <row r="13" spans="1:12" ht="47.25">
      <c r="A13" s="65" t="s">
        <v>30</v>
      </c>
      <c r="B13" s="66">
        <v>1</v>
      </c>
      <c r="C13" s="66">
        <v>4</v>
      </c>
      <c r="D13" s="98">
        <v>4322.77079</v>
      </c>
      <c r="E13" s="98">
        <f>'Приложение 6'!N23</f>
        <v>4233.46552</v>
      </c>
      <c r="F13" s="98">
        <f t="shared" si="3"/>
        <v>-89.30526999999984</v>
      </c>
      <c r="G13" s="98">
        <v>3016.4</v>
      </c>
      <c r="H13" s="98">
        <v>2986.86551</v>
      </c>
      <c r="I13" s="99">
        <f t="shared" si="1"/>
        <v>-29.534490000000005</v>
      </c>
      <c r="J13" s="206">
        <v>3098.3</v>
      </c>
      <c r="K13" s="98">
        <v>2986.86551</v>
      </c>
      <c r="L13" s="98">
        <f t="shared" si="2"/>
        <v>-111.4344900000001</v>
      </c>
    </row>
    <row r="14" spans="1:12" ht="15.75">
      <c r="A14" s="65" t="s">
        <v>27</v>
      </c>
      <c r="B14" s="66">
        <v>1</v>
      </c>
      <c r="C14" s="66">
        <v>11</v>
      </c>
      <c r="D14" s="98">
        <v>150</v>
      </c>
      <c r="E14" s="98">
        <f>'Приложение 6'!N32</f>
        <v>150</v>
      </c>
      <c r="F14" s="98">
        <f t="shared" si="3"/>
        <v>0</v>
      </c>
      <c r="G14" s="98">
        <v>150</v>
      </c>
      <c r="H14" s="98">
        <v>150</v>
      </c>
      <c r="I14" s="99">
        <f t="shared" si="1"/>
        <v>0</v>
      </c>
      <c r="J14" s="206">
        <v>150</v>
      </c>
      <c r="K14" s="98">
        <v>150</v>
      </c>
      <c r="L14" s="98">
        <f t="shared" si="2"/>
        <v>0</v>
      </c>
    </row>
    <row r="15" spans="1:12" ht="15.75">
      <c r="A15" s="65" t="s">
        <v>25</v>
      </c>
      <c r="B15" s="66">
        <v>1</v>
      </c>
      <c r="C15" s="66">
        <v>13</v>
      </c>
      <c r="D15" s="98">
        <v>6374.02383</v>
      </c>
      <c r="E15" s="98">
        <f>'Приложение 6'!N36</f>
        <v>7212.80084</v>
      </c>
      <c r="F15" s="98">
        <f t="shared" si="3"/>
        <v>838.7770099999998</v>
      </c>
      <c r="G15" s="98">
        <v>7825.8</v>
      </c>
      <c r="H15" s="98">
        <v>7529.87119</v>
      </c>
      <c r="I15" s="99">
        <f t="shared" si="1"/>
        <v>-295.92881000000034</v>
      </c>
      <c r="J15" s="98">
        <v>8203.5</v>
      </c>
      <c r="K15" s="98">
        <v>8117.10341</v>
      </c>
      <c r="L15" s="98">
        <f t="shared" si="2"/>
        <v>-86.39659000000029</v>
      </c>
    </row>
    <row r="16" spans="1:12" ht="15.75">
      <c r="A16" s="63" t="s">
        <v>23</v>
      </c>
      <c r="B16" s="64">
        <v>2</v>
      </c>
      <c r="C16" s="64">
        <v>0</v>
      </c>
      <c r="D16" s="97">
        <f aca="true" t="shared" si="4" ref="D16:L16">D17</f>
        <v>167.1</v>
      </c>
      <c r="E16" s="97">
        <f>E17</f>
        <v>156</v>
      </c>
      <c r="F16" s="97">
        <f t="shared" si="4"/>
        <v>-11.099999999999994</v>
      </c>
      <c r="G16" s="97">
        <f t="shared" si="4"/>
        <v>229.3</v>
      </c>
      <c r="H16" s="97">
        <f t="shared" si="4"/>
        <v>156</v>
      </c>
      <c r="I16" s="97">
        <f t="shared" si="4"/>
        <v>-73.30000000000001</v>
      </c>
      <c r="J16" s="97">
        <f t="shared" si="4"/>
        <v>232.1</v>
      </c>
      <c r="K16" s="97">
        <f t="shared" si="4"/>
        <v>156</v>
      </c>
      <c r="L16" s="97">
        <f t="shared" si="4"/>
        <v>-76.1</v>
      </c>
    </row>
    <row r="17" spans="1:12" ht="15.75">
      <c r="A17" s="65" t="s">
        <v>22</v>
      </c>
      <c r="B17" s="66">
        <v>2</v>
      </c>
      <c r="C17" s="66">
        <v>3</v>
      </c>
      <c r="D17" s="98">
        <v>167.1</v>
      </c>
      <c r="E17" s="98">
        <f>'Приложение 6'!N46</f>
        <v>156</v>
      </c>
      <c r="F17" s="98">
        <f t="shared" si="3"/>
        <v>-11.099999999999994</v>
      </c>
      <c r="G17" s="98">
        <v>229.3</v>
      </c>
      <c r="H17" s="98">
        <v>156</v>
      </c>
      <c r="I17" s="99">
        <f t="shared" si="1"/>
        <v>-73.30000000000001</v>
      </c>
      <c r="J17" s="206">
        <v>232.1</v>
      </c>
      <c r="K17" s="98">
        <v>156</v>
      </c>
      <c r="L17" s="99">
        <f t="shared" si="2"/>
        <v>-76.1</v>
      </c>
    </row>
    <row r="18" spans="1:12" ht="31.5">
      <c r="A18" s="63" t="s">
        <v>20</v>
      </c>
      <c r="B18" s="64">
        <v>3</v>
      </c>
      <c r="C18" s="64">
        <v>0</v>
      </c>
      <c r="D18" s="97">
        <f aca="true" t="shared" si="5" ref="D18:L18">D19+D20+D21</f>
        <v>456.19575</v>
      </c>
      <c r="E18" s="97">
        <f t="shared" si="5"/>
        <v>442.12055999999995</v>
      </c>
      <c r="F18" s="97">
        <f t="shared" si="5"/>
        <v>-14.075190000000015</v>
      </c>
      <c r="G18" s="97">
        <f t="shared" si="5"/>
        <v>1963.44</v>
      </c>
      <c r="H18" s="97">
        <f t="shared" si="5"/>
        <v>196.52925</v>
      </c>
      <c r="I18" s="97">
        <f t="shared" si="5"/>
        <v>-1766.91075</v>
      </c>
      <c r="J18" s="97">
        <f t="shared" si="5"/>
        <v>1825.83</v>
      </c>
      <c r="K18" s="97">
        <f t="shared" si="5"/>
        <v>46.54975</v>
      </c>
      <c r="L18" s="97">
        <f t="shared" si="5"/>
        <v>-1779.2802499999998</v>
      </c>
    </row>
    <row r="19" spans="1:12" ht="15.75">
      <c r="A19" s="67" t="s">
        <v>59</v>
      </c>
      <c r="B19" s="68">
        <v>3</v>
      </c>
      <c r="C19" s="68">
        <v>4</v>
      </c>
      <c r="D19" s="100">
        <v>21</v>
      </c>
      <c r="E19" s="98">
        <f>'Приложение 6'!N50</f>
        <v>15.2</v>
      </c>
      <c r="F19" s="98">
        <f t="shared" si="3"/>
        <v>-5.800000000000001</v>
      </c>
      <c r="G19" s="100">
        <v>21</v>
      </c>
      <c r="H19" s="100">
        <v>15.2</v>
      </c>
      <c r="I19" s="99">
        <f t="shared" si="1"/>
        <v>-5.800000000000001</v>
      </c>
      <c r="J19" s="100">
        <v>21</v>
      </c>
      <c r="K19" s="100">
        <v>15.2</v>
      </c>
      <c r="L19" s="99">
        <f t="shared" si="2"/>
        <v>-5.800000000000001</v>
      </c>
    </row>
    <row r="20" spans="1:12" ht="47.25">
      <c r="A20" s="65" t="s">
        <v>19</v>
      </c>
      <c r="B20" s="66">
        <v>3</v>
      </c>
      <c r="C20" s="66">
        <v>9</v>
      </c>
      <c r="D20" s="98">
        <v>430.75131</v>
      </c>
      <c r="E20" s="98">
        <f>'Приложение 6'!N53</f>
        <v>421.16056</v>
      </c>
      <c r="F20" s="98">
        <f t="shared" si="3"/>
        <v>-9.590750000000014</v>
      </c>
      <c r="G20" s="98">
        <v>488</v>
      </c>
      <c r="H20" s="98">
        <v>178.00125</v>
      </c>
      <c r="I20" s="99">
        <f t="shared" si="1"/>
        <v>-309.99875</v>
      </c>
      <c r="J20" s="98">
        <v>351.5</v>
      </c>
      <c r="K20" s="98">
        <v>27.86175</v>
      </c>
      <c r="L20" s="99">
        <f t="shared" si="2"/>
        <v>-323.63824999999997</v>
      </c>
    </row>
    <row r="21" spans="1:12" ht="15.75">
      <c r="A21" s="65" t="s">
        <v>95</v>
      </c>
      <c r="B21" s="66">
        <v>3</v>
      </c>
      <c r="C21" s="66">
        <v>14</v>
      </c>
      <c r="D21" s="98">
        <v>4.44444</v>
      </c>
      <c r="E21" s="98">
        <f>'Приложение 6'!N62</f>
        <v>5.76</v>
      </c>
      <c r="F21" s="98">
        <f t="shared" si="3"/>
        <v>1.3155599999999996</v>
      </c>
      <c r="G21" s="98">
        <v>1454.44</v>
      </c>
      <c r="H21" s="98">
        <v>3.328</v>
      </c>
      <c r="I21" s="99">
        <f t="shared" si="1"/>
        <v>-1451.112</v>
      </c>
      <c r="J21" s="98">
        <v>1453.33</v>
      </c>
      <c r="K21" s="98">
        <v>3.488</v>
      </c>
      <c r="L21" s="99">
        <f t="shared" si="2"/>
        <v>-1449.8419999999999</v>
      </c>
    </row>
    <row r="22" spans="1:12" ht="15.75">
      <c r="A22" s="63" t="s">
        <v>17</v>
      </c>
      <c r="B22" s="64">
        <v>4</v>
      </c>
      <c r="C22" s="64">
        <v>0</v>
      </c>
      <c r="D22" s="97">
        <f aca="true" t="shared" si="6" ref="D22:L22">D23+D24</f>
        <v>1925</v>
      </c>
      <c r="E22" s="97">
        <f t="shared" si="6"/>
        <v>3618.056</v>
      </c>
      <c r="F22" s="97">
        <f t="shared" si="6"/>
        <v>1693.056</v>
      </c>
      <c r="G22" s="97">
        <f t="shared" si="6"/>
        <v>2021</v>
      </c>
      <c r="H22" s="97">
        <f t="shared" si="6"/>
        <v>3361</v>
      </c>
      <c r="I22" s="97">
        <f t="shared" si="6"/>
        <v>1340</v>
      </c>
      <c r="J22" s="97">
        <f t="shared" si="6"/>
        <v>2422</v>
      </c>
      <c r="K22" s="97">
        <f t="shared" si="6"/>
        <v>3529</v>
      </c>
      <c r="L22" s="97">
        <f t="shared" si="6"/>
        <v>1107</v>
      </c>
    </row>
    <row r="23" spans="1:12" ht="15.75">
      <c r="A23" s="65" t="s">
        <v>96</v>
      </c>
      <c r="B23" s="66">
        <v>4</v>
      </c>
      <c r="C23" s="66">
        <v>9</v>
      </c>
      <c r="D23" s="98">
        <v>1925</v>
      </c>
      <c r="E23" s="98">
        <f>'Приложение 6'!N69</f>
        <v>3618.056</v>
      </c>
      <c r="F23" s="98">
        <f t="shared" si="3"/>
        <v>1693.056</v>
      </c>
      <c r="G23" s="98">
        <v>2021</v>
      </c>
      <c r="H23" s="98">
        <v>3361</v>
      </c>
      <c r="I23" s="99">
        <f t="shared" si="1"/>
        <v>1340</v>
      </c>
      <c r="J23" s="206">
        <v>2122</v>
      </c>
      <c r="K23" s="98">
        <v>3529</v>
      </c>
      <c r="L23" s="99">
        <f t="shared" si="2"/>
        <v>1407</v>
      </c>
    </row>
    <row r="24" spans="1:12" ht="15.75">
      <c r="A24" s="65" t="s">
        <v>61</v>
      </c>
      <c r="B24" s="66">
        <v>4</v>
      </c>
      <c r="C24" s="66">
        <v>12</v>
      </c>
      <c r="D24" s="98">
        <v>0</v>
      </c>
      <c r="E24" s="98">
        <f>'Приложение 6'!N75</f>
        <v>0</v>
      </c>
      <c r="F24" s="98">
        <f t="shared" si="3"/>
        <v>0</v>
      </c>
      <c r="G24" s="98">
        <v>0</v>
      </c>
      <c r="H24" s="98">
        <v>0</v>
      </c>
      <c r="I24" s="99">
        <f t="shared" si="1"/>
        <v>0</v>
      </c>
      <c r="J24" s="206">
        <v>300</v>
      </c>
      <c r="K24" s="98">
        <v>0</v>
      </c>
      <c r="L24" s="99">
        <f t="shared" si="2"/>
        <v>-300</v>
      </c>
    </row>
    <row r="25" spans="1:12" ht="15.75">
      <c r="A25" s="63" t="s">
        <v>16</v>
      </c>
      <c r="B25" s="64">
        <v>5</v>
      </c>
      <c r="C25" s="64">
        <v>0</v>
      </c>
      <c r="D25" s="97">
        <f aca="true" t="shared" si="7" ref="D25:L25">SUM(D26:D28)</f>
        <v>11879.07927</v>
      </c>
      <c r="E25" s="97">
        <f t="shared" si="7"/>
        <v>61731.59557</v>
      </c>
      <c r="F25" s="97">
        <f t="shared" si="7"/>
        <v>49852.5163</v>
      </c>
      <c r="G25" s="97">
        <f t="shared" si="7"/>
        <v>12162.9</v>
      </c>
      <c r="H25" s="97">
        <f t="shared" si="7"/>
        <v>5430.257439999999</v>
      </c>
      <c r="I25" s="97">
        <f t="shared" si="7"/>
        <v>-6732.64256</v>
      </c>
      <c r="J25" s="97">
        <f t="shared" si="7"/>
        <v>2500.96</v>
      </c>
      <c r="K25" s="97">
        <v>5004</v>
      </c>
      <c r="L25" s="97">
        <f t="shared" si="7"/>
        <v>2502.98998</v>
      </c>
    </row>
    <row r="26" spans="1:12" ht="15.75">
      <c r="A26" s="65" t="s">
        <v>15</v>
      </c>
      <c r="B26" s="66">
        <v>5</v>
      </c>
      <c r="C26" s="66">
        <v>1</v>
      </c>
      <c r="D26" s="100">
        <v>1522.00654</v>
      </c>
      <c r="E26" s="98">
        <f>'Приложение 6'!N79</f>
        <v>11155.29111</v>
      </c>
      <c r="F26" s="98">
        <f t="shared" si="3"/>
        <v>9633.28457</v>
      </c>
      <c r="G26" s="98">
        <v>1595.1</v>
      </c>
      <c r="H26" s="98">
        <v>2507.8095</v>
      </c>
      <c r="I26" s="99">
        <f t="shared" si="1"/>
        <v>912.7094999999999</v>
      </c>
      <c r="J26" s="206">
        <v>1671.86</v>
      </c>
      <c r="K26" s="98">
        <v>2633.19998</v>
      </c>
      <c r="L26" s="99">
        <f t="shared" si="2"/>
        <v>961.33998</v>
      </c>
    </row>
    <row r="27" spans="1:12" ht="15.75">
      <c r="A27" s="65" t="s">
        <v>13</v>
      </c>
      <c r="B27" s="66">
        <v>5</v>
      </c>
      <c r="C27" s="66">
        <v>2</v>
      </c>
      <c r="D27" s="98">
        <v>9633</v>
      </c>
      <c r="E27" s="98">
        <f>'Приложение 6'!N88</f>
        <v>49833.97309</v>
      </c>
      <c r="F27" s="98">
        <f t="shared" si="3"/>
        <v>40200.97309</v>
      </c>
      <c r="G27" s="98">
        <v>9633</v>
      </c>
      <c r="H27" s="98">
        <v>2043</v>
      </c>
      <c r="I27" s="99">
        <f t="shared" si="1"/>
        <v>-7590</v>
      </c>
      <c r="J27" s="98">
        <v>0</v>
      </c>
      <c r="K27" s="98">
        <v>1436</v>
      </c>
      <c r="L27" s="99">
        <f t="shared" si="2"/>
        <v>1436</v>
      </c>
    </row>
    <row r="28" spans="1:12" ht="15.75">
      <c r="A28" s="65" t="s">
        <v>12</v>
      </c>
      <c r="B28" s="66">
        <v>5</v>
      </c>
      <c r="C28" s="66">
        <v>3</v>
      </c>
      <c r="D28" s="100">
        <v>724.07273</v>
      </c>
      <c r="E28" s="98">
        <f>'Приложение 6'!N91</f>
        <v>742.33137</v>
      </c>
      <c r="F28" s="98">
        <f t="shared" si="3"/>
        <v>18.258640000000014</v>
      </c>
      <c r="G28" s="98">
        <v>934.8</v>
      </c>
      <c r="H28" s="98">
        <v>879.44794</v>
      </c>
      <c r="I28" s="99">
        <f t="shared" si="1"/>
        <v>-55.35205999999994</v>
      </c>
      <c r="J28" s="98">
        <v>829.1</v>
      </c>
      <c r="K28" s="98">
        <v>934.75</v>
      </c>
      <c r="L28" s="99">
        <f t="shared" si="2"/>
        <v>105.64999999999998</v>
      </c>
    </row>
    <row r="29" spans="1:12" ht="15.75">
      <c r="A29" s="63" t="s">
        <v>97</v>
      </c>
      <c r="B29" s="64">
        <v>8</v>
      </c>
      <c r="C29" s="64">
        <v>0</v>
      </c>
      <c r="D29" s="97">
        <f aca="true" t="shared" si="8" ref="D29:L29">SUM(D30:D31)</f>
        <v>5712.90443</v>
      </c>
      <c r="E29" s="97">
        <f t="shared" si="8"/>
        <v>5771.6556900000005</v>
      </c>
      <c r="F29" s="97">
        <f t="shared" si="8"/>
        <v>58.75126000000023</v>
      </c>
      <c r="G29" s="97">
        <f t="shared" si="8"/>
        <v>5846.09</v>
      </c>
      <c r="H29" s="97">
        <f t="shared" si="8"/>
        <v>5749.6137</v>
      </c>
      <c r="I29" s="97">
        <f t="shared" si="8"/>
        <v>-96.47629999999992</v>
      </c>
      <c r="J29" s="97">
        <f t="shared" si="8"/>
        <v>6123.49</v>
      </c>
      <c r="K29" s="97">
        <f t="shared" si="8"/>
        <v>5846.03849</v>
      </c>
      <c r="L29" s="97">
        <f t="shared" si="8"/>
        <v>-277.4515100000004</v>
      </c>
    </row>
    <row r="30" spans="1:12" ht="15.75">
      <c r="A30" s="65" t="s">
        <v>5</v>
      </c>
      <c r="B30" s="66">
        <v>8</v>
      </c>
      <c r="C30" s="66">
        <v>1</v>
      </c>
      <c r="D30" s="100">
        <v>5286.14819</v>
      </c>
      <c r="E30" s="98">
        <f>'Приложение 6'!N101</f>
        <v>5323.44862</v>
      </c>
      <c r="F30" s="98">
        <f t="shared" si="3"/>
        <v>37.30043000000023</v>
      </c>
      <c r="G30" s="98">
        <v>5398</v>
      </c>
      <c r="H30" s="98">
        <v>5299.89127</v>
      </c>
      <c r="I30" s="99">
        <f t="shared" si="1"/>
        <v>-98.10872999999992</v>
      </c>
      <c r="J30" s="98">
        <v>5653</v>
      </c>
      <c r="K30" s="98">
        <v>5373.82994</v>
      </c>
      <c r="L30" s="99">
        <f t="shared" si="2"/>
        <v>-279.1700600000004</v>
      </c>
    </row>
    <row r="31" spans="1:12" ht="15.75">
      <c r="A31" s="65" t="s">
        <v>4</v>
      </c>
      <c r="B31" s="66">
        <v>8</v>
      </c>
      <c r="C31" s="66">
        <v>2</v>
      </c>
      <c r="D31" s="98">
        <v>426.75624</v>
      </c>
      <c r="E31" s="98">
        <f>'Приложение 6'!N107</f>
        <v>448.20707</v>
      </c>
      <c r="F31" s="98">
        <f t="shared" si="3"/>
        <v>21.450829999999996</v>
      </c>
      <c r="G31" s="98">
        <v>448.09</v>
      </c>
      <c r="H31" s="98">
        <v>449.72243</v>
      </c>
      <c r="I31" s="99">
        <f t="shared" si="1"/>
        <v>1.6324299999999994</v>
      </c>
      <c r="J31" s="98">
        <v>470.49</v>
      </c>
      <c r="K31" s="98">
        <v>472.20855</v>
      </c>
      <c r="L31" s="99">
        <f t="shared" si="2"/>
        <v>1.7185499999999934</v>
      </c>
    </row>
    <row r="32" spans="1:12" ht="15.75">
      <c r="A32" s="63" t="s">
        <v>223</v>
      </c>
      <c r="B32" s="64">
        <v>10</v>
      </c>
      <c r="C32" s="64">
        <v>0</v>
      </c>
      <c r="D32" s="97">
        <f aca="true" t="shared" si="9" ref="D32:L34">D33</f>
        <v>1477.28983</v>
      </c>
      <c r="E32" s="97">
        <f t="shared" si="9"/>
        <v>60</v>
      </c>
      <c r="F32" s="97">
        <f t="shared" si="9"/>
        <v>-1417.28983</v>
      </c>
      <c r="G32" s="97">
        <f t="shared" si="9"/>
        <v>1525.6</v>
      </c>
      <c r="H32" s="97">
        <f t="shared" si="9"/>
        <v>60</v>
      </c>
      <c r="I32" s="97">
        <f t="shared" si="9"/>
        <v>-1465.6</v>
      </c>
      <c r="J32" s="97">
        <f t="shared" si="9"/>
        <v>1528</v>
      </c>
      <c r="K32" s="97">
        <f t="shared" si="9"/>
        <v>60</v>
      </c>
      <c r="L32" s="97">
        <f t="shared" si="9"/>
        <v>-1468</v>
      </c>
    </row>
    <row r="33" spans="1:12" ht="15.75">
      <c r="A33" s="65" t="s">
        <v>225</v>
      </c>
      <c r="B33" s="66">
        <v>10</v>
      </c>
      <c r="C33" s="66">
        <v>1</v>
      </c>
      <c r="D33" s="100">
        <v>1477.28983</v>
      </c>
      <c r="E33" s="98">
        <f>'Приложение 6'!N112</f>
        <v>60</v>
      </c>
      <c r="F33" s="98">
        <f>E33-D33</f>
        <v>-1417.28983</v>
      </c>
      <c r="G33" s="98">
        <v>1525.6</v>
      </c>
      <c r="H33" s="98">
        <v>60</v>
      </c>
      <c r="I33" s="99">
        <f>H33-G33</f>
        <v>-1465.6</v>
      </c>
      <c r="J33" s="98">
        <v>1528</v>
      </c>
      <c r="K33" s="98">
        <v>60</v>
      </c>
      <c r="L33" s="99">
        <f>K33-J33</f>
        <v>-1468</v>
      </c>
    </row>
    <row r="34" spans="1:12" ht="15.75">
      <c r="A34" s="63" t="s">
        <v>98</v>
      </c>
      <c r="B34" s="64">
        <v>11</v>
      </c>
      <c r="C34" s="64">
        <v>0</v>
      </c>
      <c r="D34" s="97">
        <f t="shared" si="9"/>
        <v>1477.28983</v>
      </c>
      <c r="E34" s="97">
        <f t="shared" si="9"/>
        <v>1830.97287</v>
      </c>
      <c r="F34" s="97">
        <f t="shared" si="9"/>
        <v>353.6830400000001</v>
      </c>
      <c r="G34" s="97">
        <f t="shared" si="9"/>
        <v>1525.6</v>
      </c>
      <c r="H34" s="97">
        <f t="shared" si="9"/>
        <v>1651.31291</v>
      </c>
      <c r="I34" s="97">
        <f t="shared" si="9"/>
        <v>125.71291000000019</v>
      </c>
      <c r="J34" s="97">
        <f t="shared" si="9"/>
        <v>1528</v>
      </c>
      <c r="K34" s="97">
        <f t="shared" si="9"/>
        <v>1414.90536</v>
      </c>
      <c r="L34" s="97">
        <f t="shared" si="9"/>
        <v>-113.09464000000003</v>
      </c>
    </row>
    <row r="35" spans="1:12" ht="15.75">
      <c r="A35" s="65" t="s">
        <v>1</v>
      </c>
      <c r="B35" s="66">
        <v>11</v>
      </c>
      <c r="C35" s="66">
        <v>1</v>
      </c>
      <c r="D35" s="100">
        <v>1477.28983</v>
      </c>
      <c r="E35" s="98">
        <f>'Приложение 6'!N116</f>
        <v>1830.97287</v>
      </c>
      <c r="F35" s="98">
        <f t="shared" si="3"/>
        <v>353.6830400000001</v>
      </c>
      <c r="G35" s="98">
        <v>1525.6</v>
      </c>
      <c r="H35" s="98">
        <v>1651.31291</v>
      </c>
      <c r="I35" s="99">
        <f t="shared" si="1"/>
        <v>125.71291000000019</v>
      </c>
      <c r="J35" s="98">
        <v>1528</v>
      </c>
      <c r="K35" s="98">
        <v>1414.90536</v>
      </c>
      <c r="L35" s="99">
        <f t="shared" si="2"/>
        <v>-113.09464000000003</v>
      </c>
    </row>
  </sheetData>
  <sheetProtection/>
  <mergeCells count="1">
    <mergeCell ref="A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29"/>
  <sheetViews>
    <sheetView view="pageBreakPreview" zoomScale="90" zoomScaleSheetLayoutView="90" zoomScalePageLayoutView="0" workbookViewId="0" topLeftCell="A1">
      <selection activeCell="N13" sqref="N13"/>
    </sheetView>
  </sheetViews>
  <sheetFormatPr defaultColWidth="9.140625" defaultRowHeight="15"/>
  <cols>
    <col min="1" max="3" width="9.140625" style="10" customWidth="1"/>
    <col min="4" max="4" width="8.421875" style="10" customWidth="1"/>
    <col min="5" max="5" width="2.00390625" style="10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4.140625" style="1" customWidth="1"/>
    <col min="11" max="11" width="6.57421875" style="1" customWidth="1"/>
    <col min="12" max="12" width="8.28125" style="1" customWidth="1"/>
    <col min="13" max="13" width="7.8515625" style="1" customWidth="1"/>
    <col min="14" max="14" width="14.57421875" style="1" customWidth="1"/>
    <col min="15" max="15" width="10.421875" style="1" bestFit="1" customWidth="1"/>
    <col min="16" max="16" width="13.7109375" style="1" customWidth="1"/>
    <col min="17" max="17" width="10.28125" style="1" customWidth="1"/>
    <col min="18" max="18" width="13.140625" style="14" customWidth="1"/>
    <col min="19" max="19" width="11.00390625" style="1" customWidth="1"/>
    <col min="20" max="16384" width="9.140625" style="1" customWidth="1"/>
  </cols>
  <sheetData>
    <row r="1" spans="1:19" s="4" customFormat="1" ht="15.75">
      <c r="A1" s="10"/>
      <c r="B1" s="10"/>
      <c r="C1" s="10"/>
      <c r="D1" s="10"/>
      <c r="E1" s="10"/>
      <c r="F1" s="1"/>
      <c r="G1" s="1"/>
      <c r="H1" s="1"/>
      <c r="I1" s="1"/>
      <c r="J1" s="1"/>
      <c r="K1" s="1"/>
      <c r="L1" s="3"/>
      <c r="N1" s="20"/>
      <c r="O1" s="20"/>
      <c r="P1" s="20"/>
      <c r="Q1" s="20"/>
      <c r="R1" s="20"/>
      <c r="S1" s="106" t="s">
        <v>205</v>
      </c>
    </row>
    <row r="2" spans="1:19" s="4" customFormat="1" ht="15.75">
      <c r="A2" s="10"/>
      <c r="B2" s="10"/>
      <c r="C2" s="10"/>
      <c r="D2" s="10"/>
      <c r="E2" s="10"/>
      <c r="F2" s="1"/>
      <c r="G2" s="1"/>
      <c r="H2" s="1"/>
      <c r="I2" s="1"/>
      <c r="J2" s="1"/>
      <c r="K2" s="1"/>
      <c r="L2" s="3"/>
      <c r="N2" s="21"/>
      <c r="O2" s="21"/>
      <c r="P2" s="21"/>
      <c r="Q2" s="21"/>
      <c r="R2" s="21"/>
      <c r="S2" s="106" t="s">
        <v>138</v>
      </c>
    </row>
    <row r="3" spans="1:19" s="4" customFormat="1" ht="15.75">
      <c r="A3" s="10"/>
      <c r="B3" s="10"/>
      <c r="C3" s="10"/>
      <c r="D3" s="10"/>
      <c r="E3" s="10"/>
      <c r="F3" s="1"/>
      <c r="G3" s="1"/>
      <c r="H3" s="1"/>
      <c r="I3" s="1"/>
      <c r="J3" s="1"/>
      <c r="K3" s="1"/>
      <c r="L3" s="3"/>
      <c r="N3" s="21"/>
      <c r="O3" s="21"/>
      <c r="P3" s="21"/>
      <c r="Q3" s="21"/>
      <c r="R3" s="21"/>
      <c r="S3" s="106" t="s">
        <v>139</v>
      </c>
    </row>
    <row r="4" spans="1:19" s="4" customFormat="1" ht="15.75">
      <c r="A4" s="10"/>
      <c r="B4" s="10"/>
      <c r="C4" s="10"/>
      <c r="D4" s="10"/>
      <c r="E4" s="10"/>
      <c r="F4" s="1"/>
      <c r="G4" s="1"/>
      <c r="H4" s="1"/>
      <c r="I4" s="1"/>
      <c r="J4" s="1"/>
      <c r="K4" s="1"/>
      <c r="L4" s="3"/>
      <c r="N4" s="21"/>
      <c r="O4" s="21"/>
      <c r="P4" s="21"/>
      <c r="Q4" s="21"/>
      <c r="R4" s="21"/>
      <c r="S4" s="106" t="s">
        <v>56</v>
      </c>
    </row>
    <row r="5" spans="1:19" s="4" customFormat="1" ht="15.75">
      <c r="A5" s="10"/>
      <c r="B5" s="10"/>
      <c r="C5" s="10"/>
      <c r="D5" s="10"/>
      <c r="E5" s="10"/>
      <c r="F5" s="1"/>
      <c r="G5" s="1"/>
      <c r="H5" s="1"/>
      <c r="I5" s="1"/>
      <c r="J5" s="1"/>
      <c r="K5" s="3"/>
      <c r="L5" s="1"/>
      <c r="O5" s="22"/>
      <c r="R5" s="12"/>
      <c r="S5" s="106" t="s">
        <v>335</v>
      </c>
    </row>
    <row r="6" spans="1:19" s="4" customFormat="1" ht="18" customHeight="1">
      <c r="A6" s="258" t="s">
        <v>261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</row>
    <row r="7" spans="1:19" s="4" customFormat="1" ht="42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</row>
    <row r="8" spans="1:19" s="4" customFormat="1" ht="19.5" customHeight="1">
      <c r="A8" s="26"/>
      <c r="B8" s="26"/>
      <c r="C8" s="26"/>
      <c r="D8" s="26"/>
      <c r="E8" s="26"/>
      <c r="F8" s="27"/>
      <c r="G8" s="27"/>
      <c r="H8" s="27"/>
      <c r="I8" s="28"/>
      <c r="J8" s="28"/>
      <c r="K8" s="28"/>
      <c r="L8" s="5"/>
      <c r="O8" s="29"/>
      <c r="R8" s="12"/>
      <c r="S8" s="103" t="s">
        <v>222</v>
      </c>
    </row>
    <row r="9" spans="1:19" ht="15" customHeight="1">
      <c r="A9" s="256" t="s">
        <v>44</v>
      </c>
      <c r="B9" s="256"/>
      <c r="C9" s="256"/>
      <c r="D9" s="256"/>
      <c r="E9" s="256"/>
      <c r="F9" s="256"/>
      <c r="G9" s="256"/>
      <c r="H9" s="208"/>
      <c r="I9" s="208" t="s">
        <v>42</v>
      </c>
      <c r="J9" s="256" t="s">
        <v>42</v>
      </c>
      <c r="K9" s="256"/>
      <c r="L9" s="256"/>
      <c r="M9" s="256"/>
      <c r="N9" s="255" t="s">
        <v>46</v>
      </c>
      <c r="O9" s="255" t="s">
        <v>43</v>
      </c>
      <c r="P9" s="255"/>
      <c r="Q9" s="255"/>
      <c r="R9" s="255"/>
      <c r="S9" s="255"/>
    </row>
    <row r="10" spans="1:19" ht="15" customHeight="1">
      <c r="A10" s="256"/>
      <c r="B10" s="256"/>
      <c r="C10" s="256"/>
      <c r="D10" s="256"/>
      <c r="E10" s="256"/>
      <c r="F10" s="256"/>
      <c r="G10" s="256"/>
      <c r="H10" s="208"/>
      <c r="I10" s="208" t="s">
        <v>41</v>
      </c>
      <c r="J10" s="256" t="s">
        <v>41</v>
      </c>
      <c r="K10" s="256"/>
      <c r="L10" s="256"/>
      <c r="M10" s="256"/>
      <c r="N10" s="255"/>
      <c r="O10" s="255"/>
      <c r="P10" s="255" t="s">
        <v>57</v>
      </c>
      <c r="Q10" s="255" t="s">
        <v>43</v>
      </c>
      <c r="R10" s="255" t="s">
        <v>197</v>
      </c>
      <c r="S10" s="255" t="s">
        <v>43</v>
      </c>
    </row>
    <row r="11" spans="1:19" ht="76.5" customHeight="1" thickBot="1">
      <c r="A11" s="256"/>
      <c r="B11" s="256"/>
      <c r="C11" s="256"/>
      <c r="D11" s="256"/>
      <c r="E11" s="256"/>
      <c r="F11" s="256"/>
      <c r="G11" s="256"/>
      <c r="H11" s="208"/>
      <c r="I11" s="209" t="s">
        <v>40</v>
      </c>
      <c r="J11" s="209" t="s">
        <v>39</v>
      </c>
      <c r="K11" s="209" t="s">
        <v>38</v>
      </c>
      <c r="L11" s="6" t="s">
        <v>37</v>
      </c>
      <c r="M11" s="209" t="s">
        <v>36</v>
      </c>
      <c r="N11" s="255"/>
      <c r="O11" s="255"/>
      <c r="P11" s="255"/>
      <c r="Q11" s="255"/>
      <c r="R11" s="255"/>
      <c r="S11" s="255"/>
    </row>
    <row r="12" spans="1:19" ht="15.75" thickBot="1">
      <c r="A12" s="254">
        <v>1</v>
      </c>
      <c r="B12" s="254"/>
      <c r="C12" s="254"/>
      <c r="D12" s="254"/>
      <c r="E12" s="210"/>
      <c r="F12" s="211"/>
      <c r="G12" s="211"/>
      <c r="H12" s="211"/>
      <c r="I12" s="212">
        <v>2</v>
      </c>
      <c r="J12" s="212">
        <v>3</v>
      </c>
      <c r="K12" s="212">
        <v>4</v>
      </c>
      <c r="L12" s="30">
        <v>5</v>
      </c>
      <c r="M12" s="212">
        <v>6</v>
      </c>
      <c r="N12" s="212"/>
      <c r="O12" s="212">
        <v>10</v>
      </c>
      <c r="P12" s="212"/>
      <c r="Q12" s="212">
        <v>12</v>
      </c>
      <c r="R12" s="212"/>
      <c r="S12" s="213">
        <v>14</v>
      </c>
    </row>
    <row r="13" spans="1:19" ht="25.5" customHeight="1">
      <c r="A13" s="257" t="s">
        <v>35</v>
      </c>
      <c r="B13" s="257"/>
      <c r="C13" s="257"/>
      <c r="D13" s="257"/>
      <c r="E13" s="257"/>
      <c r="F13" s="257"/>
      <c r="G13" s="257"/>
      <c r="H13" s="257"/>
      <c r="I13" s="214">
        <v>653</v>
      </c>
      <c r="J13" s="215">
        <v>0</v>
      </c>
      <c r="K13" s="215">
        <v>0</v>
      </c>
      <c r="L13" s="159">
        <v>0</v>
      </c>
      <c r="M13" s="214">
        <v>0</v>
      </c>
      <c r="N13" s="216">
        <f>N14+N45+N49+N68+N78+N99+N111+N114</f>
        <v>86496.06705</v>
      </c>
      <c r="O13" s="216">
        <f>O14+O45+O49+O68+O78+O99+O111+O114</f>
        <v>307.53200000000004</v>
      </c>
      <c r="P13" s="216">
        <f>P14+P45+P49+P68+P78+P99+P111+P114</f>
        <v>28562.6</v>
      </c>
      <c r="Q13" s="216">
        <f>Q14+Q45+Q49+Q68+Q78+Q99+Q111+Q114</f>
        <v>173.528</v>
      </c>
      <c r="R13" s="216">
        <v>28603.4</v>
      </c>
      <c r="S13" s="216">
        <f>S14+S45+S49+S68+S78+S99+S111+S114</f>
        <v>173.64</v>
      </c>
    </row>
    <row r="14" spans="1:19" ht="17.25" customHeight="1">
      <c r="A14" s="243" t="s">
        <v>34</v>
      </c>
      <c r="B14" s="243"/>
      <c r="C14" s="243"/>
      <c r="D14" s="243"/>
      <c r="E14" s="243"/>
      <c r="F14" s="243"/>
      <c r="G14" s="243"/>
      <c r="H14" s="243"/>
      <c r="I14" s="143">
        <v>653</v>
      </c>
      <c r="J14" s="144">
        <v>1</v>
      </c>
      <c r="K14" s="144">
        <v>0</v>
      </c>
      <c r="L14" s="160">
        <v>0</v>
      </c>
      <c r="M14" s="143">
        <v>0</v>
      </c>
      <c r="N14" s="200">
        <f aca="true" t="shared" si="0" ref="N14:S14">N15+N20+N23+N32+N36</f>
        <v>12885.66636</v>
      </c>
      <c r="O14" s="200">
        <f t="shared" si="0"/>
        <v>0</v>
      </c>
      <c r="P14" s="200">
        <f t="shared" si="0"/>
        <v>11957.8867</v>
      </c>
      <c r="Q14" s="200">
        <f t="shared" si="0"/>
        <v>0</v>
      </c>
      <c r="R14" s="200">
        <f t="shared" si="0"/>
        <v>12546.95642</v>
      </c>
      <c r="S14" s="200">
        <f t="shared" si="0"/>
        <v>0</v>
      </c>
    </row>
    <row r="15" spans="1:21" ht="41.25" customHeight="1">
      <c r="A15" s="249" t="s">
        <v>33</v>
      </c>
      <c r="B15" s="249"/>
      <c r="C15" s="249"/>
      <c r="D15" s="249"/>
      <c r="E15" s="249"/>
      <c r="F15" s="249"/>
      <c r="G15" s="249"/>
      <c r="H15" s="249"/>
      <c r="I15" s="139">
        <v>653</v>
      </c>
      <c r="J15" s="140">
        <v>1</v>
      </c>
      <c r="K15" s="140">
        <v>2</v>
      </c>
      <c r="L15" s="161">
        <v>0</v>
      </c>
      <c r="M15" s="139">
        <v>0</v>
      </c>
      <c r="N15" s="201">
        <f aca="true" t="shared" si="1" ref="N15:S15">N17</f>
        <v>1284.4</v>
      </c>
      <c r="O15" s="201">
        <f t="shared" si="1"/>
        <v>0</v>
      </c>
      <c r="P15" s="201">
        <f t="shared" si="1"/>
        <v>1285.9</v>
      </c>
      <c r="Q15" s="201">
        <f t="shared" si="1"/>
        <v>0</v>
      </c>
      <c r="R15" s="201">
        <f t="shared" si="1"/>
        <v>1287.4750000000001</v>
      </c>
      <c r="S15" s="201">
        <f t="shared" si="1"/>
        <v>0</v>
      </c>
      <c r="T15" s="2"/>
      <c r="U15" s="2"/>
    </row>
    <row r="16" spans="1:21" ht="48.75" customHeight="1">
      <c r="A16" s="251" t="s">
        <v>319</v>
      </c>
      <c r="B16" s="252"/>
      <c r="C16" s="252"/>
      <c r="D16" s="253"/>
      <c r="E16" s="164"/>
      <c r="F16" s="164"/>
      <c r="G16" s="164"/>
      <c r="H16" s="164"/>
      <c r="I16" s="165">
        <v>653</v>
      </c>
      <c r="J16" s="166">
        <v>0</v>
      </c>
      <c r="K16" s="166">
        <v>0</v>
      </c>
      <c r="L16" s="167" t="s">
        <v>320</v>
      </c>
      <c r="M16" s="165">
        <v>0</v>
      </c>
      <c r="N16" s="202">
        <f aca="true" t="shared" si="2" ref="N16:S16">N17+N21+N24+N27+N47+N51+N113</f>
        <v>5754.065519999999</v>
      </c>
      <c r="O16" s="202">
        <f t="shared" si="2"/>
        <v>171.2</v>
      </c>
      <c r="P16" s="202">
        <f t="shared" si="2"/>
        <v>4509.21551</v>
      </c>
      <c r="Q16" s="202">
        <f t="shared" si="2"/>
        <v>171.2</v>
      </c>
      <c r="R16" s="202">
        <f t="shared" si="2"/>
        <v>4511.0530100000005</v>
      </c>
      <c r="S16" s="202">
        <f t="shared" si="2"/>
        <v>171.2</v>
      </c>
      <c r="T16" s="2"/>
      <c r="U16" s="2"/>
    </row>
    <row r="17" spans="1:21" ht="15">
      <c r="A17" s="245" t="s">
        <v>32</v>
      </c>
      <c r="B17" s="245"/>
      <c r="C17" s="245"/>
      <c r="D17" s="245"/>
      <c r="E17" s="245"/>
      <c r="F17" s="245"/>
      <c r="G17" s="245"/>
      <c r="H17" s="245"/>
      <c r="I17" s="24">
        <v>653</v>
      </c>
      <c r="J17" s="25">
        <v>1</v>
      </c>
      <c r="K17" s="25">
        <v>2</v>
      </c>
      <c r="L17" s="162" t="s">
        <v>321</v>
      </c>
      <c r="M17" s="24">
        <v>0</v>
      </c>
      <c r="N17" s="203">
        <f aca="true" t="shared" si="3" ref="N17:S17">N18+N19</f>
        <v>1284.4</v>
      </c>
      <c r="O17" s="203">
        <f t="shared" si="3"/>
        <v>0</v>
      </c>
      <c r="P17" s="203">
        <f t="shared" si="3"/>
        <v>1285.9</v>
      </c>
      <c r="Q17" s="203">
        <f t="shared" si="3"/>
        <v>0</v>
      </c>
      <c r="R17" s="203">
        <f t="shared" si="3"/>
        <v>1287.4750000000001</v>
      </c>
      <c r="S17" s="203">
        <f t="shared" si="3"/>
        <v>0</v>
      </c>
      <c r="U17" s="2"/>
    </row>
    <row r="18" spans="1:21" ht="15">
      <c r="A18" s="245" t="s">
        <v>48</v>
      </c>
      <c r="B18" s="245"/>
      <c r="C18" s="245"/>
      <c r="D18" s="245"/>
      <c r="E18" s="245"/>
      <c r="F18" s="245"/>
      <c r="G18" s="245"/>
      <c r="H18" s="245"/>
      <c r="I18" s="24">
        <v>653</v>
      </c>
      <c r="J18" s="25">
        <v>1</v>
      </c>
      <c r="K18" s="25">
        <v>2</v>
      </c>
      <c r="L18" s="162" t="s">
        <v>321</v>
      </c>
      <c r="M18" s="24">
        <v>121</v>
      </c>
      <c r="N18" s="203">
        <v>1254.4</v>
      </c>
      <c r="O18" s="203">
        <v>0</v>
      </c>
      <c r="P18" s="203">
        <v>1254.4</v>
      </c>
      <c r="Q18" s="203">
        <v>0</v>
      </c>
      <c r="R18" s="217">
        <v>1254.4</v>
      </c>
      <c r="S18" s="203">
        <v>0</v>
      </c>
      <c r="U18" s="2"/>
    </row>
    <row r="19" spans="1:19" ht="27" customHeight="1">
      <c r="A19" s="246" t="s">
        <v>53</v>
      </c>
      <c r="B19" s="246"/>
      <c r="C19" s="246"/>
      <c r="D19" s="246"/>
      <c r="E19" s="246"/>
      <c r="F19" s="23"/>
      <c r="G19" s="23"/>
      <c r="H19" s="23"/>
      <c r="I19" s="24">
        <v>653</v>
      </c>
      <c r="J19" s="25">
        <v>1</v>
      </c>
      <c r="K19" s="25">
        <v>2</v>
      </c>
      <c r="L19" s="162" t="s">
        <v>321</v>
      </c>
      <c r="M19" s="24">
        <v>122</v>
      </c>
      <c r="N19" s="203">
        <v>30</v>
      </c>
      <c r="O19" s="203">
        <v>0</v>
      </c>
      <c r="P19" s="203">
        <v>31.5</v>
      </c>
      <c r="Q19" s="203">
        <v>0</v>
      </c>
      <c r="R19" s="217">
        <v>33.075</v>
      </c>
      <c r="S19" s="203">
        <v>0</v>
      </c>
    </row>
    <row r="20" spans="1:19" ht="58.5" customHeight="1">
      <c r="A20" s="244" t="s">
        <v>31</v>
      </c>
      <c r="B20" s="244"/>
      <c r="C20" s="244"/>
      <c r="D20" s="244"/>
      <c r="E20" s="244"/>
      <c r="F20" s="244"/>
      <c r="G20" s="244"/>
      <c r="H20" s="244"/>
      <c r="I20" s="141">
        <v>653</v>
      </c>
      <c r="J20" s="142">
        <v>1</v>
      </c>
      <c r="K20" s="142">
        <v>3</v>
      </c>
      <c r="L20" s="163">
        <v>0</v>
      </c>
      <c r="M20" s="141">
        <v>0</v>
      </c>
      <c r="N20" s="204">
        <f>N21</f>
        <v>5</v>
      </c>
      <c r="O20" s="204">
        <v>0</v>
      </c>
      <c r="P20" s="204">
        <f aca="true" t="shared" si="4" ref="P20:S21">P21</f>
        <v>5.25</v>
      </c>
      <c r="Q20" s="204">
        <f t="shared" si="4"/>
        <v>0</v>
      </c>
      <c r="R20" s="204">
        <f t="shared" si="4"/>
        <v>5.5125</v>
      </c>
      <c r="S20" s="204">
        <f t="shared" si="4"/>
        <v>0</v>
      </c>
    </row>
    <row r="21" spans="1:19" ht="15">
      <c r="A21" s="245" t="s">
        <v>29</v>
      </c>
      <c r="B21" s="245"/>
      <c r="C21" s="245"/>
      <c r="D21" s="245"/>
      <c r="E21" s="245"/>
      <c r="F21" s="245"/>
      <c r="G21" s="245"/>
      <c r="H21" s="245"/>
      <c r="I21" s="24">
        <v>653</v>
      </c>
      <c r="J21" s="25">
        <v>1</v>
      </c>
      <c r="K21" s="25">
        <v>3</v>
      </c>
      <c r="L21" s="162" t="s">
        <v>322</v>
      </c>
      <c r="M21" s="24">
        <v>0</v>
      </c>
      <c r="N21" s="203">
        <f>N22</f>
        <v>5</v>
      </c>
      <c r="O21" s="203">
        <f>O22</f>
        <v>0</v>
      </c>
      <c r="P21" s="203">
        <f t="shared" si="4"/>
        <v>5.25</v>
      </c>
      <c r="Q21" s="203">
        <f t="shared" si="4"/>
        <v>0</v>
      </c>
      <c r="R21" s="203">
        <f t="shared" si="4"/>
        <v>5.5125</v>
      </c>
      <c r="S21" s="203">
        <f t="shared" si="4"/>
        <v>0</v>
      </c>
    </row>
    <row r="22" spans="1:19" ht="31.5" customHeight="1">
      <c r="A22" s="245" t="s">
        <v>49</v>
      </c>
      <c r="B22" s="245"/>
      <c r="C22" s="245"/>
      <c r="D22" s="245"/>
      <c r="E22" s="245"/>
      <c r="F22" s="245"/>
      <c r="G22" s="245"/>
      <c r="H22" s="245"/>
      <c r="I22" s="24">
        <v>653</v>
      </c>
      <c r="J22" s="25">
        <v>1</v>
      </c>
      <c r="K22" s="25">
        <v>3</v>
      </c>
      <c r="L22" s="162" t="s">
        <v>322</v>
      </c>
      <c r="M22" s="24">
        <v>244</v>
      </c>
      <c r="N22" s="203">
        <v>5</v>
      </c>
      <c r="O22" s="203">
        <v>0</v>
      </c>
      <c r="P22" s="203">
        <v>5.25</v>
      </c>
      <c r="Q22" s="203">
        <v>0</v>
      </c>
      <c r="R22" s="217">
        <v>5.5125</v>
      </c>
      <c r="S22" s="203">
        <v>0</v>
      </c>
    </row>
    <row r="23" spans="1:21" ht="62.25" customHeight="1">
      <c r="A23" s="244" t="s">
        <v>30</v>
      </c>
      <c r="B23" s="244"/>
      <c r="C23" s="244"/>
      <c r="D23" s="244"/>
      <c r="E23" s="244"/>
      <c r="F23" s="244"/>
      <c r="G23" s="244"/>
      <c r="H23" s="244"/>
      <c r="I23" s="141">
        <v>653</v>
      </c>
      <c r="J23" s="142">
        <v>1</v>
      </c>
      <c r="K23" s="142">
        <v>4</v>
      </c>
      <c r="L23" s="163">
        <v>0</v>
      </c>
      <c r="M23" s="141">
        <v>0</v>
      </c>
      <c r="N23" s="204">
        <f aca="true" t="shared" si="5" ref="N23:S23">N24+N27</f>
        <v>4233.46552</v>
      </c>
      <c r="O23" s="204">
        <f t="shared" si="5"/>
        <v>0</v>
      </c>
      <c r="P23" s="204">
        <f t="shared" si="5"/>
        <v>2986.86551</v>
      </c>
      <c r="Q23" s="204">
        <f t="shared" si="5"/>
        <v>0</v>
      </c>
      <c r="R23" s="204">
        <f t="shared" si="5"/>
        <v>2986.86551</v>
      </c>
      <c r="S23" s="204">
        <f t="shared" si="5"/>
        <v>0</v>
      </c>
      <c r="U23" s="2"/>
    </row>
    <row r="24" spans="1:20" ht="57.75" customHeight="1">
      <c r="A24" s="245" t="s">
        <v>54</v>
      </c>
      <c r="B24" s="245"/>
      <c r="C24" s="245"/>
      <c r="D24" s="245"/>
      <c r="E24" s="245"/>
      <c r="F24" s="245"/>
      <c r="G24" s="245"/>
      <c r="H24" s="245"/>
      <c r="I24" s="24">
        <v>653</v>
      </c>
      <c r="J24" s="25">
        <v>1</v>
      </c>
      <c r="K24" s="25">
        <v>4</v>
      </c>
      <c r="L24" s="162" t="s">
        <v>323</v>
      </c>
      <c r="M24" s="24">
        <v>0</v>
      </c>
      <c r="N24" s="203">
        <f aca="true" t="shared" si="6" ref="N24:S25">N25</f>
        <v>1215.9</v>
      </c>
      <c r="O24" s="203">
        <f t="shared" si="6"/>
        <v>0</v>
      </c>
      <c r="P24" s="203">
        <f t="shared" si="6"/>
        <v>0</v>
      </c>
      <c r="Q24" s="203">
        <f t="shared" si="6"/>
        <v>0</v>
      </c>
      <c r="R24" s="203">
        <f t="shared" si="6"/>
        <v>0</v>
      </c>
      <c r="S24" s="203">
        <f t="shared" si="6"/>
        <v>0</v>
      </c>
      <c r="T24" s="15"/>
    </row>
    <row r="25" spans="1:19" ht="15">
      <c r="A25" s="245" t="s">
        <v>29</v>
      </c>
      <c r="B25" s="245"/>
      <c r="C25" s="245"/>
      <c r="D25" s="245"/>
      <c r="E25" s="245"/>
      <c r="F25" s="23"/>
      <c r="G25" s="23"/>
      <c r="H25" s="23"/>
      <c r="I25" s="24">
        <v>653</v>
      </c>
      <c r="J25" s="25">
        <v>1</v>
      </c>
      <c r="K25" s="25">
        <v>4</v>
      </c>
      <c r="L25" s="162" t="s">
        <v>323</v>
      </c>
      <c r="M25" s="24">
        <v>540</v>
      </c>
      <c r="N25" s="203">
        <f t="shared" si="6"/>
        <v>1215.9</v>
      </c>
      <c r="O25" s="203">
        <v>0</v>
      </c>
      <c r="P25" s="203">
        <v>0</v>
      </c>
      <c r="Q25" s="203">
        <v>0</v>
      </c>
      <c r="R25" s="217">
        <v>0</v>
      </c>
      <c r="S25" s="203">
        <v>0</v>
      </c>
    </row>
    <row r="26" spans="1:19" ht="15">
      <c r="A26" s="245" t="s">
        <v>48</v>
      </c>
      <c r="B26" s="245"/>
      <c r="C26" s="245"/>
      <c r="D26" s="245"/>
      <c r="E26" s="245"/>
      <c r="F26" s="245"/>
      <c r="G26" s="245"/>
      <c r="H26" s="245"/>
      <c r="I26" s="24">
        <v>653</v>
      </c>
      <c r="J26" s="25">
        <v>1</v>
      </c>
      <c r="K26" s="25">
        <v>4</v>
      </c>
      <c r="L26" s="162" t="s">
        <v>323</v>
      </c>
      <c r="M26" s="24">
        <v>540</v>
      </c>
      <c r="N26" s="203">
        <v>1215.9</v>
      </c>
      <c r="O26" s="203">
        <v>0</v>
      </c>
      <c r="P26" s="203">
        <v>0</v>
      </c>
      <c r="Q26" s="203">
        <v>0</v>
      </c>
      <c r="R26" s="217">
        <v>0</v>
      </c>
      <c r="S26" s="203">
        <v>0</v>
      </c>
    </row>
    <row r="27" spans="1:20" ht="27.75" customHeight="1">
      <c r="A27" s="245" t="s">
        <v>7</v>
      </c>
      <c r="B27" s="245"/>
      <c r="C27" s="245"/>
      <c r="D27" s="245"/>
      <c r="E27" s="245"/>
      <c r="F27" s="245"/>
      <c r="G27" s="245"/>
      <c r="H27" s="245"/>
      <c r="I27" s="24">
        <v>653</v>
      </c>
      <c r="J27" s="25">
        <v>1</v>
      </c>
      <c r="K27" s="25">
        <v>4</v>
      </c>
      <c r="L27" s="162" t="s">
        <v>323</v>
      </c>
      <c r="M27" s="24">
        <v>0</v>
      </c>
      <c r="N27" s="203">
        <f aca="true" t="shared" si="7" ref="N27:S27">N28+N29+N30+N31</f>
        <v>3017.5655199999997</v>
      </c>
      <c r="O27" s="203">
        <f t="shared" si="7"/>
        <v>0</v>
      </c>
      <c r="P27" s="203">
        <f t="shared" si="7"/>
        <v>2986.86551</v>
      </c>
      <c r="Q27" s="203">
        <f t="shared" si="7"/>
        <v>0</v>
      </c>
      <c r="R27" s="203">
        <f t="shared" si="7"/>
        <v>2986.86551</v>
      </c>
      <c r="S27" s="203">
        <f t="shared" si="7"/>
        <v>0</v>
      </c>
      <c r="T27" s="15"/>
    </row>
    <row r="28" spans="1:19" ht="15">
      <c r="A28" s="245" t="s">
        <v>48</v>
      </c>
      <c r="B28" s="245"/>
      <c r="C28" s="245"/>
      <c r="D28" s="245"/>
      <c r="E28" s="245"/>
      <c r="F28" s="245"/>
      <c r="G28" s="245"/>
      <c r="H28" s="245"/>
      <c r="I28" s="24">
        <v>653</v>
      </c>
      <c r="J28" s="25">
        <v>1</v>
      </c>
      <c r="K28" s="25">
        <v>4</v>
      </c>
      <c r="L28" s="162" t="s">
        <v>323</v>
      </c>
      <c r="M28" s="24">
        <v>121</v>
      </c>
      <c r="N28" s="203">
        <v>2932.36552</v>
      </c>
      <c r="O28" s="203">
        <v>0</v>
      </c>
      <c r="P28" s="203">
        <v>2932.36551</v>
      </c>
      <c r="Q28" s="203">
        <v>0</v>
      </c>
      <c r="R28" s="217">
        <v>2932.36551</v>
      </c>
      <c r="S28" s="203">
        <v>0</v>
      </c>
    </row>
    <row r="29" spans="1:19" ht="24" customHeight="1">
      <c r="A29" s="245" t="s">
        <v>53</v>
      </c>
      <c r="B29" s="245"/>
      <c r="C29" s="245"/>
      <c r="D29" s="245"/>
      <c r="E29" s="245"/>
      <c r="F29" s="245"/>
      <c r="G29" s="245"/>
      <c r="H29" s="245"/>
      <c r="I29" s="24">
        <v>653</v>
      </c>
      <c r="J29" s="25">
        <v>1</v>
      </c>
      <c r="K29" s="25">
        <v>4</v>
      </c>
      <c r="L29" s="162" t="s">
        <v>323</v>
      </c>
      <c r="M29" s="24">
        <v>122</v>
      </c>
      <c r="N29" s="203">
        <v>78.674</v>
      </c>
      <c r="O29" s="203">
        <v>0</v>
      </c>
      <c r="P29" s="203">
        <v>54.5</v>
      </c>
      <c r="Q29" s="203">
        <v>0</v>
      </c>
      <c r="R29" s="217">
        <v>54.5</v>
      </c>
      <c r="S29" s="203">
        <v>0</v>
      </c>
    </row>
    <row r="30" spans="1:22" ht="23.25" customHeight="1">
      <c r="A30" s="245" t="s">
        <v>49</v>
      </c>
      <c r="B30" s="245"/>
      <c r="C30" s="245"/>
      <c r="D30" s="245"/>
      <c r="E30" s="245"/>
      <c r="F30" s="245"/>
      <c r="G30" s="245"/>
      <c r="H30" s="245"/>
      <c r="I30" s="24">
        <v>653</v>
      </c>
      <c r="J30" s="25">
        <v>1</v>
      </c>
      <c r="K30" s="25">
        <v>4</v>
      </c>
      <c r="L30" s="162" t="s">
        <v>323</v>
      </c>
      <c r="M30" s="24">
        <v>244</v>
      </c>
      <c r="N30" s="203">
        <v>0</v>
      </c>
      <c r="O30" s="203">
        <v>0</v>
      </c>
      <c r="P30" s="203">
        <v>0</v>
      </c>
      <c r="Q30" s="203">
        <v>0</v>
      </c>
      <c r="R30" s="217">
        <v>0</v>
      </c>
      <c r="S30" s="203">
        <v>0</v>
      </c>
      <c r="V30" s="2"/>
    </row>
    <row r="31" spans="1:19" ht="15">
      <c r="A31" s="250" t="s">
        <v>55</v>
      </c>
      <c r="B31" s="250"/>
      <c r="C31" s="250"/>
      <c r="D31" s="250"/>
      <c r="E31" s="250"/>
      <c r="F31" s="23"/>
      <c r="G31" s="23"/>
      <c r="H31" s="23"/>
      <c r="I31" s="24">
        <v>653</v>
      </c>
      <c r="J31" s="25">
        <v>1</v>
      </c>
      <c r="K31" s="25">
        <v>4</v>
      </c>
      <c r="L31" s="162" t="s">
        <v>323</v>
      </c>
      <c r="M31" s="24">
        <v>852</v>
      </c>
      <c r="N31" s="203">
        <v>6.526</v>
      </c>
      <c r="O31" s="203">
        <v>0</v>
      </c>
      <c r="P31" s="203">
        <v>0</v>
      </c>
      <c r="Q31" s="203">
        <v>0</v>
      </c>
      <c r="R31" s="217">
        <v>0</v>
      </c>
      <c r="S31" s="203">
        <v>0</v>
      </c>
    </row>
    <row r="32" spans="1:19" ht="15">
      <c r="A32" s="244" t="s">
        <v>27</v>
      </c>
      <c r="B32" s="244"/>
      <c r="C32" s="244"/>
      <c r="D32" s="244"/>
      <c r="E32" s="244"/>
      <c r="F32" s="244"/>
      <c r="G32" s="244"/>
      <c r="H32" s="244"/>
      <c r="I32" s="141">
        <v>653</v>
      </c>
      <c r="J32" s="142">
        <v>1</v>
      </c>
      <c r="K32" s="142">
        <v>11</v>
      </c>
      <c r="L32" s="163">
        <v>0</v>
      </c>
      <c r="M32" s="141">
        <v>0</v>
      </c>
      <c r="N32" s="204">
        <f aca="true" t="shared" si="8" ref="N32:S32">N34</f>
        <v>150</v>
      </c>
      <c r="O32" s="204">
        <f t="shared" si="8"/>
        <v>0</v>
      </c>
      <c r="P32" s="204">
        <f t="shared" si="8"/>
        <v>150</v>
      </c>
      <c r="Q32" s="204">
        <f t="shared" si="8"/>
        <v>0</v>
      </c>
      <c r="R32" s="204">
        <f t="shared" si="8"/>
        <v>150</v>
      </c>
      <c r="S32" s="204">
        <f t="shared" si="8"/>
        <v>0</v>
      </c>
    </row>
    <row r="33" spans="1:21" ht="48.75" customHeight="1">
      <c r="A33" s="248" t="s">
        <v>245</v>
      </c>
      <c r="B33" s="248"/>
      <c r="C33" s="248"/>
      <c r="D33" s="248"/>
      <c r="E33" s="164"/>
      <c r="F33" s="164"/>
      <c r="G33" s="164"/>
      <c r="H33" s="164"/>
      <c r="I33" s="165">
        <v>653</v>
      </c>
      <c r="J33" s="166">
        <v>0</v>
      </c>
      <c r="K33" s="166">
        <v>0</v>
      </c>
      <c r="L33" s="167" t="s">
        <v>246</v>
      </c>
      <c r="M33" s="165">
        <v>0</v>
      </c>
      <c r="N33" s="202">
        <f aca="true" t="shared" si="9" ref="N33:S33">N34+N44</f>
        <v>150</v>
      </c>
      <c r="O33" s="202">
        <f t="shared" si="9"/>
        <v>0</v>
      </c>
      <c r="P33" s="202">
        <f t="shared" si="9"/>
        <v>864.065</v>
      </c>
      <c r="Q33" s="202">
        <f t="shared" si="9"/>
        <v>0</v>
      </c>
      <c r="R33" s="202">
        <f t="shared" si="9"/>
        <v>1580.17</v>
      </c>
      <c r="S33" s="202">
        <f t="shared" si="9"/>
        <v>0</v>
      </c>
      <c r="T33" s="2"/>
      <c r="U33" s="2"/>
    </row>
    <row r="34" spans="1:19" ht="15">
      <c r="A34" s="245" t="s">
        <v>26</v>
      </c>
      <c r="B34" s="245"/>
      <c r="C34" s="245"/>
      <c r="D34" s="245"/>
      <c r="E34" s="245"/>
      <c r="F34" s="245"/>
      <c r="G34" s="245"/>
      <c r="H34" s="245"/>
      <c r="I34" s="24">
        <v>653</v>
      </c>
      <c r="J34" s="25">
        <v>1</v>
      </c>
      <c r="K34" s="25">
        <v>11</v>
      </c>
      <c r="L34" s="162" t="s">
        <v>247</v>
      </c>
      <c r="M34" s="24">
        <v>0</v>
      </c>
      <c r="N34" s="203">
        <f aca="true" t="shared" si="10" ref="N34:S34">N35</f>
        <v>150</v>
      </c>
      <c r="O34" s="203">
        <f t="shared" si="10"/>
        <v>0</v>
      </c>
      <c r="P34" s="203">
        <f t="shared" si="10"/>
        <v>150</v>
      </c>
      <c r="Q34" s="203">
        <f t="shared" si="10"/>
        <v>0</v>
      </c>
      <c r="R34" s="203">
        <f t="shared" si="10"/>
        <v>150</v>
      </c>
      <c r="S34" s="203">
        <f t="shared" si="10"/>
        <v>0</v>
      </c>
    </row>
    <row r="35" spans="1:19" ht="15">
      <c r="A35" s="245" t="s">
        <v>51</v>
      </c>
      <c r="B35" s="245"/>
      <c r="C35" s="245"/>
      <c r="D35" s="245"/>
      <c r="E35" s="245"/>
      <c r="F35" s="245"/>
      <c r="G35" s="245"/>
      <c r="H35" s="245"/>
      <c r="I35" s="24">
        <v>653</v>
      </c>
      <c r="J35" s="25">
        <v>1</v>
      </c>
      <c r="K35" s="25">
        <v>11</v>
      </c>
      <c r="L35" s="162" t="s">
        <v>247</v>
      </c>
      <c r="M35" s="24">
        <v>870</v>
      </c>
      <c r="N35" s="203">
        <f>150000/1000</f>
        <v>150</v>
      </c>
      <c r="O35" s="203">
        <v>0</v>
      </c>
      <c r="P35" s="203">
        <v>150</v>
      </c>
      <c r="Q35" s="203">
        <v>0</v>
      </c>
      <c r="R35" s="217">
        <v>150</v>
      </c>
      <c r="S35" s="203">
        <v>0</v>
      </c>
    </row>
    <row r="36" spans="1:19" ht="15">
      <c r="A36" s="244" t="s">
        <v>25</v>
      </c>
      <c r="B36" s="244"/>
      <c r="C36" s="244"/>
      <c r="D36" s="244"/>
      <c r="E36" s="244"/>
      <c r="F36" s="244"/>
      <c r="G36" s="244"/>
      <c r="H36" s="244"/>
      <c r="I36" s="141">
        <v>653</v>
      </c>
      <c r="J36" s="142">
        <v>1</v>
      </c>
      <c r="K36" s="142">
        <v>13</v>
      </c>
      <c r="L36" s="163">
        <v>0</v>
      </c>
      <c r="M36" s="141">
        <v>0</v>
      </c>
      <c r="N36" s="204">
        <f aca="true" t="shared" si="11" ref="N36:S36">N38</f>
        <v>7212.80084</v>
      </c>
      <c r="O36" s="204">
        <f t="shared" si="11"/>
        <v>0</v>
      </c>
      <c r="P36" s="204">
        <f t="shared" si="11"/>
        <v>7529.87119</v>
      </c>
      <c r="Q36" s="204">
        <f t="shared" si="11"/>
        <v>0</v>
      </c>
      <c r="R36" s="204">
        <f t="shared" si="11"/>
        <v>8117.10341</v>
      </c>
      <c r="S36" s="204">
        <f t="shared" si="11"/>
        <v>0</v>
      </c>
    </row>
    <row r="37" spans="1:21" ht="48.75" customHeight="1">
      <c r="A37" s="248" t="s">
        <v>255</v>
      </c>
      <c r="B37" s="248"/>
      <c r="C37" s="248"/>
      <c r="D37" s="248"/>
      <c r="E37" s="164"/>
      <c r="F37" s="164"/>
      <c r="G37" s="164"/>
      <c r="H37" s="164"/>
      <c r="I37" s="165">
        <v>653</v>
      </c>
      <c r="J37" s="166">
        <v>0</v>
      </c>
      <c r="K37" s="166">
        <v>0</v>
      </c>
      <c r="L37" s="167" t="s">
        <v>256</v>
      </c>
      <c r="M37" s="165">
        <v>0</v>
      </c>
      <c r="N37" s="202">
        <f aca="true" t="shared" si="12" ref="N37:S37">N39+N40+N41+N42</f>
        <v>7212.80084</v>
      </c>
      <c r="O37" s="202">
        <f t="shared" si="12"/>
        <v>0</v>
      </c>
      <c r="P37" s="202">
        <f t="shared" si="12"/>
        <v>6815.80619</v>
      </c>
      <c r="Q37" s="202">
        <f t="shared" si="12"/>
        <v>0</v>
      </c>
      <c r="R37" s="202">
        <f t="shared" si="12"/>
        <v>6686.93341</v>
      </c>
      <c r="S37" s="202">
        <f t="shared" si="12"/>
        <v>0</v>
      </c>
      <c r="T37" s="2"/>
      <c r="U37" s="2"/>
    </row>
    <row r="38" spans="1:19" ht="27" customHeight="1">
      <c r="A38" s="245" t="s">
        <v>0</v>
      </c>
      <c r="B38" s="245"/>
      <c r="C38" s="245"/>
      <c r="D38" s="245"/>
      <c r="E38" s="245"/>
      <c r="F38" s="245"/>
      <c r="G38" s="245"/>
      <c r="H38" s="245"/>
      <c r="I38" s="24">
        <v>653</v>
      </c>
      <c r="J38" s="25">
        <v>1</v>
      </c>
      <c r="K38" s="25">
        <v>13</v>
      </c>
      <c r="L38" s="162" t="s">
        <v>257</v>
      </c>
      <c r="M38" s="24">
        <v>0</v>
      </c>
      <c r="N38" s="203">
        <f aca="true" t="shared" si="13" ref="N38:S38">N39+N40+N41+N42+N44</f>
        <v>7212.80084</v>
      </c>
      <c r="O38" s="203">
        <f t="shared" si="13"/>
        <v>0</v>
      </c>
      <c r="P38" s="203">
        <f t="shared" si="13"/>
        <v>7529.87119</v>
      </c>
      <c r="Q38" s="203">
        <f t="shared" si="13"/>
        <v>0</v>
      </c>
      <c r="R38" s="203">
        <f t="shared" si="13"/>
        <v>8117.10341</v>
      </c>
      <c r="S38" s="203">
        <f t="shared" si="13"/>
        <v>0</v>
      </c>
    </row>
    <row r="39" spans="1:19" ht="15">
      <c r="A39" s="245" t="s">
        <v>48</v>
      </c>
      <c r="B39" s="245"/>
      <c r="C39" s="245"/>
      <c r="D39" s="245"/>
      <c r="E39" s="245"/>
      <c r="F39" s="245"/>
      <c r="G39" s="245"/>
      <c r="H39" s="245"/>
      <c r="I39" s="24">
        <v>653</v>
      </c>
      <c r="J39" s="25">
        <v>1</v>
      </c>
      <c r="K39" s="25">
        <v>13</v>
      </c>
      <c r="L39" s="162" t="s">
        <v>257</v>
      </c>
      <c r="M39" s="24">
        <v>111</v>
      </c>
      <c r="N39" s="203">
        <v>5250.4865</v>
      </c>
      <c r="O39" s="203">
        <v>0</v>
      </c>
      <c r="P39" s="203">
        <v>5329.05941</v>
      </c>
      <c r="Q39" s="203">
        <v>0</v>
      </c>
      <c r="R39" s="217">
        <v>5329.0594</v>
      </c>
      <c r="S39" s="203">
        <v>0</v>
      </c>
    </row>
    <row r="40" spans="1:19" ht="24" customHeight="1">
      <c r="A40" s="245" t="s">
        <v>53</v>
      </c>
      <c r="B40" s="245"/>
      <c r="C40" s="245"/>
      <c r="D40" s="245"/>
      <c r="E40" s="245"/>
      <c r="F40" s="245"/>
      <c r="G40" s="245"/>
      <c r="H40" s="245"/>
      <c r="I40" s="24">
        <v>653</v>
      </c>
      <c r="J40" s="25">
        <v>1</v>
      </c>
      <c r="K40" s="25">
        <v>13</v>
      </c>
      <c r="L40" s="162" t="s">
        <v>257</v>
      </c>
      <c r="M40" s="24">
        <v>112</v>
      </c>
      <c r="N40" s="203">
        <v>165.8</v>
      </c>
      <c r="O40" s="203">
        <v>0</v>
      </c>
      <c r="P40" s="203">
        <v>9.55008</v>
      </c>
      <c r="Q40" s="203">
        <v>0</v>
      </c>
      <c r="R40" s="217">
        <v>58.70019</v>
      </c>
      <c r="S40" s="203">
        <v>0</v>
      </c>
    </row>
    <row r="41" spans="1:20" ht="34.5" customHeight="1">
      <c r="A41" s="245" t="s">
        <v>52</v>
      </c>
      <c r="B41" s="245"/>
      <c r="C41" s="245"/>
      <c r="D41" s="245"/>
      <c r="E41" s="245"/>
      <c r="F41" s="245"/>
      <c r="G41" s="245"/>
      <c r="H41" s="245"/>
      <c r="I41" s="24">
        <v>653</v>
      </c>
      <c r="J41" s="25">
        <v>1</v>
      </c>
      <c r="K41" s="25">
        <v>13</v>
      </c>
      <c r="L41" s="162" t="s">
        <v>257</v>
      </c>
      <c r="M41" s="24">
        <v>242</v>
      </c>
      <c r="N41" s="203">
        <v>606.28236</v>
      </c>
      <c r="O41" s="203">
        <v>0</v>
      </c>
      <c r="P41" s="203">
        <f>362.36997+270.25152</f>
        <v>632.62149</v>
      </c>
      <c r="Q41" s="203">
        <v>0</v>
      </c>
      <c r="R41" s="217">
        <f>497.82597+204.6046</f>
        <v>702.43057</v>
      </c>
      <c r="S41" s="203">
        <v>0</v>
      </c>
      <c r="T41" s="15"/>
    </row>
    <row r="42" spans="1:19" ht="27" customHeight="1">
      <c r="A42" s="245" t="s">
        <v>49</v>
      </c>
      <c r="B42" s="245"/>
      <c r="C42" s="245"/>
      <c r="D42" s="245"/>
      <c r="E42" s="245"/>
      <c r="F42" s="245"/>
      <c r="G42" s="245"/>
      <c r="H42" s="245"/>
      <c r="I42" s="24">
        <v>653</v>
      </c>
      <c r="J42" s="25">
        <v>1</v>
      </c>
      <c r="K42" s="25">
        <v>13</v>
      </c>
      <c r="L42" s="162" t="s">
        <v>257</v>
      </c>
      <c r="M42" s="24">
        <v>244</v>
      </c>
      <c r="N42" s="203">
        <v>1190.23198</v>
      </c>
      <c r="O42" s="203">
        <v>0</v>
      </c>
      <c r="P42" s="203">
        <f>247.6152+596.96001</f>
        <v>844.57521</v>
      </c>
      <c r="Q42" s="203">
        <v>0</v>
      </c>
      <c r="R42" s="217">
        <f>191.1699+405.57335</f>
        <v>596.74325</v>
      </c>
      <c r="S42" s="203">
        <v>0</v>
      </c>
    </row>
    <row r="43" spans="1:20" ht="15">
      <c r="A43" s="245" t="s">
        <v>200</v>
      </c>
      <c r="B43" s="245"/>
      <c r="C43" s="245"/>
      <c r="D43" s="245"/>
      <c r="E43" s="245"/>
      <c r="F43" s="245"/>
      <c r="G43" s="245"/>
      <c r="H43" s="245"/>
      <c r="I43" s="24">
        <v>653</v>
      </c>
      <c r="J43" s="25">
        <v>1</v>
      </c>
      <c r="K43" s="25">
        <v>13</v>
      </c>
      <c r="L43" s="162" t="s">
        <v>257</v>
      </c>
      <c r="M43" s="24">
        <v>0</v>
      </c>
      <c r="N43" s="203">
        <f>N44</f>
        <v>0</v>
      </c>
      <c r="O43" s="203">
        <f>O44+O45+O46+O47</f>
        <v>468</v>
      </c>
      <c r="P43" s="203">
        <f>P44</f>
        <v>714.065</v>
      </c>
      <c r="Q43" s="203">
        <f>Q44+Q45+Q46+Q47</f>
        <v>468</v>
      </c>
      <c r="R43" s="203">
        <f>R44</f>
        <v>1430.17</v>
      </c>
      <c r="S43" s="203">
        <f>S44+S45+S46+S47</f>
        <v>468</v>
      </c>
      <c r="T43" s="15"/>
    </row>
    <row r="44" spans="1:19" s="147" customFormat="1" ht="29.25" customHeight="1">
      <c r="A44" s="245" t="s">
        <v>201</v>
      </c>
      <c r="B44" s="245"/>
      <c r="C44" s="245"/>
      <c r="D44" s="245"/>
      <c r="E44" s="245"/>
      <c r="F44" s="245"/>
      <c r="G44" s="245"/>
      <c r="H44" s="245"/>
      <c r="I44" s="24">
        <v>653</v>
      </c>
      <c r="J44" s="25">
        <v>1</v>
      </c>
      <c r="K44" s="25">
        <v>13</v>
      </c>
      <c r="L44" s="162" t="s">
        <v>248</v>
      </c>
      <c r="M44" s="24">
        <v>870</v>
      </c>
      <c r="N44" s="203">
        <v>0</v>
      </c>
      <c r="O44" s="203">
        <v>0</v>
      </c>
      <c r="P44" s="203">
        <v>714.065</v>
      </c>
      <c r="Q44" s="203">
        <v>0</v>
      </c>
      <c r="R44" s="217">
        <v>1430.17</v>
      </c>
      <c r="S44" s="203">
        <v>0</v>
      </c>
    </row>
    <row r="45" spans="1:19" ht="15">
      <c r="A45" s="243" t="s">
        <v>23</v>
      </c>
      <c r="B45" s="243"/>
      <c r="C45" s="243"/>
      <c r="D45" s="243"/>
      <c r="E45" s="243"/>
      <c r="F45" s="243"/>
      <c r="G45" s="243"/>
      <c r="H45" s="243"/>
      <c r="I45" s="145">
        <v>653</v>
      </c>
      <c r="J45" s="144">
        <v>2</v>
      </c>
      <c r="K45" s="144">
        <v>0</v>
      </c>
      <c r="L45" s="160">
        <v>0</v>
      </c>
      <c r="M45" s="143">
        <v>0</v>
      </c>
      <c r="N45" s="200">
        <f aca="true" t="shared" si="14" ref="N45:S47">N46</f>
        <v>156</v>
      </c>
      <c r="O45" s="200">
        <f t="shared" si="14"/>
        <v>156</v>
      </c>
      <c r="P45" s="200">
        <f t="shared" si="14"/>
        <v>156</v>
      </c>
      <c r="Q45" s="200">
        <f t="shared" si="14"/>
        <v>156</v>
      </c>
      <c r="R45" s="200">
        <f t="shared" si="14"/>
        <v>156</v>
      </c>
      <c r="S45" s="200">
        <f t="shared" si="14"/>
        <v>156</v>
      </c>
    </row>
    <row r="46" spans="1:19" ht="24" customHeight="1">
      <c r="A46" s="249" t="s">
        <v>22</v>
      </c>
      <c r="B46" s="249"/>
      <c r="C46" s="249"/>
      <c r="D46" s="249"/>
      <c r="E46" s="249"/>
      <c r="F46" s="249"/>
      <c r="G46" s="249"/>
      <c r="H46" s="249"/>
      <c r="I46" s="139">
        <v>653</v>
      </c>
      <c r="J46" s="140">
        <v>2</v>
      </c>
      <c r="K46" s="140">
        <v>3</v>
      </c>
      <c r="L46" s="161">
        <v>0</v>
      </c>
      <c r="M46" s="139">
        <v>0</v>
      </c>
      <c r="N46" s="201">
        <f t="shared" si="14"/>
        <v>156</v>
      </c>
      <c r="O46" s="201">
        <f t="shared" si="14"/>
        <v>156</v>
      </c>
      <c r="P46" s="201">
        <f t="shared" si="14"/>
        <v>156</v>
      </c>
      <c r="Q46" s="201">
        <f t="shared" si="14"/>
        <v>156</v>
      </c>
      <c r="R46" s="201">
        <f t="shared" si="14"/>
        <v>156</v>
      </c>
      <c r="S46" s="201">
        <f t="shared" si="14"/>
        <v>156</v>
      </c>
    </row>
    <row r="47" spans="1:19" ht="33.75" customHeight="1">
      <c r="A47" s="245" t="s">
        <v>21</v>
      </c>
      <c r="B47" s="245"/>
      <c r="C47" s="245"/>
      <c r="D47" s="245"/>
      <c r="E47" s="245"/>
      <c r="F47" s="245"/>
      <c r="G47" s="245"/>
      <c r="H47" s="245"/>
      <c r="I47" s="24">
        <v>653</v>
      </c>
      <c r="J47" s="25">
        <v>2</v>
      </c>
      <c r="K47" s="25">
        <v>3</v>
      </c>
      <c r="L47" s="162" t="s">
        <v>324</v>
      </c>
      <c r="M47" s="24">
        <v>0</v>
      </c>
      <c r="N47" s="203">
        <f t="shared" si="14"/>
        <v>156</v>
      </c>
      <c r="O47" s="203">
        <f>O48</f>
        <v>156</v>
      </c>
      <c r="P47" s="203">
        <f t="shared" si="14"/>
        <v>156</v>
      </c>
      <c r="Q47" s="203">
        <f t="shared" si="14"/>
        <v>156</v>
      </c>
      <c r="R47" s="203">
        <f t="shared" si="14"/>
        <v>156</v>
      </c>
      <c r="S47" s="203">
        <f t="shared" si="14"/>
        <v>156</v>
      </c>
    </row>
    <row r="48" spans="1:20" ht="15">
      <c r="A48" s="245" t="s">
        <v>48</v>
      </c>
      <c r="B48" s="245"/>
      <c r="C48" s="245"/>
      <c r="D48" s="245"/>
      <c r="E48" s="245"/>
      <c r="F48" s="245"/>
      <c r="G48" s="245"/>
      <c r="H48" s="245"/>
      <c r="I48" s="24">
        <v>653</v>
      </c>
      <c r="J48" s="25">
        <v>2</v>
      </c>
      <c r="K48" s="25">
        <v>3</v>
      </c>
      <c r="L48" s="162" t="s">
        <v>324</v>
      </c>
      <c r="M48" s="24">
        <v>121</v>
      </c>
      <c r="N48" s="203">
        <v>156</v>
      </c>
      <c r="O48" s="203">
        <v>156</v>
      </c>
      <c r="P48" s="203">
        <v>156</v>
      </c>
      <c r="Q48" s="203">
        <v>156</v>
      </c>
      <c r="R48" s="217">
        <v>156</v>
      </c>
      <c r="S48" s="203">
        <v>156</v>
      </c>
      <c r="T48" s="7"/>
    </row>
    <row r="49" spans="1:19" s="17" customFormat="1" ht="32.25" customHeight="1">
      <c r="A49" s="243" t="s">
        <v>20</v>
      </c>
      <c r="B49" s="243"/>
      <c r="C49" s="243"/>
      <c r="D49" s="243"/>
      <c r="E49" s="243"/>
      <c r="F49" s="243"/>
      <c r="G49" s="243"/>
      <c r="H49" s="243"/>
      <c r="I49" s="145">
        <v>653</v>
      </c>
      <c r="J49" s="144">
        <v>3</v>
      </c>
      <c r="K49" s="144">
        <v>0</v>
      </c>
      <c r="L49" s="160">
        <v>0</v>
      </c>
      <c r="M49" s="143">
        <v>0</v>
      </c>
      <c r="N49" s="200">
        <f aca="true" t="shared" si="15" ref="N49:S49">N50+N53+N62</f>
        <v>442.12055999999995</v>
      </c>
      <c r="O49" s="200">
        <f t="shared" si="15"/>
        <v>151.532</v>
      </c>
      <c r="P49" s="200">
        <f t="shared" si="15"/>
        <v>196.52925</v>
      </c>
      <c r="Q49" s="200">
        <f t="shared" si="15"/>
        <v>17.528</v>
      </c>
      <c r="R49" s="200">
        <f t="shared" si="15"/>
        <v>46.54975</v>
      </c>
      <c r="S49" s="200">
        <f t="shared" si="15"/>
        <v>17.64</v>
      </c>
    </row>
    <row r="50" spans="1:19" s="19" customFormat="1" ht="15">
      <c r="A50" s="244" t="s">
        <v>59</v>
      </c>
      <c r="B50" s="244"/>
      <c r="C50" s="244"/>
      <c r="D50" s="244"/>
      <c r="E50" s="244"/>
      <c r="F50" s="244"/>
      <c r="G50" s="244"/>
      <c r="H50" s="244"/>
      <c r="I50" s="141">
        <v>653</v>
      </c>
      <c r="J50" s="142">
        <v>3</v>
      </c>
      <c r="K50" s="142">
        <v>4</v>
      </c>
      <c r="L50" s="163">
        <v>0</v>
      </c>
      <c r="M50" s="141">
        <v>0</v>
      </c>
      <c r="N50" s="204">
        <f aca="true" t="shared" si="16" ref="N50:S51">N51</f>
        <v>15.2</v>
      </c>
      <c r="O50" s="204">
        <f t="shared" si="16"/>
        <v>15.2</v>
      </c>
      <c r="P50" s="204">
        <f t="shared" si="16"/>
        <v>15.2</v>
      </c>
      <c r="Q50" s="204">
        <f t="shared" si="16"/>
        <v>15.2</v>
      </c>
      <c r="R50" s="204">
        <f t="shared" si="16"/>
        <v>15.2</v>
      </c>
      <c r="S50" s="204">
        <f t="shared" si="16"/>
        <v>15.2</v>
      </c>
    </row>
    <row r="51" spans="1:19" s="17" customFormat="1" ht="30" customHeight="1">
      <c r="A51" s="245" t="s">
        <v>24</v>
      </c>
      <c r="B51" s="245"/>
      <c r="C51" s="245"/>
      <c r="D51" s="245"/>
      <c r="E51" s="245"/>
      <c r="F51" s="245"/>
      <c r="G51" s="245"/>
      <c r="H51" s="245"/>
      <c r="I51" s="24">
        <v>653</v>
      </c>
      <c r="J51" s="25">
        <v>3</v>
      </c>
      <c r="K51" s="25">
        <v>4</v>
      </c>
      <c r="L51" s="162" t="s">
        <v>334</v>
      </c>
      <c r="M51" s="24">
        <v>0</v>
      </c>
      <c r="N51" s="203">
        <f t="shared" si="16"/>
        <v>15.2</v>
      </c>
      <c r="O51" s="203">
        <f t="shared" si="16"/>
        <v>15.2</v>
      </c>
      <c r="P51" s="203">
        <f t="shared" si="16"/>
        <v>15.2</v>
      </c>
      <c r="Q51" s="203">
        <f t="shared" si="16"/>
        <v>15.2</v>
      </c>
      <c r="R51" s="203">
        <f t="shared" si="16"/>
        <v>15.2</v>
      </c>
      <c r="S51" s="203">
        <f t="shared" si="16"/>
        <v>15.2</v>
      </c>
    </row>
    <row r="52" spans="1:19" s="17" customFormat="1" ht="27" customHeight="1">
      <c r="A52" s="245" t="s">
        <v>49</v>
      </c>
      <c r="B52" s="245"/>
      <c r="C52" s="245"/>
      <c r="D52" s="245"/>
      <c r="E52" s="245"/>
      <c r="F52" s="245"/>
      <c r="G52" s="245"/>
      <c r="H52" s="245"/>
      <c r="I52" s="24">
        <v>653</v>
      </c>
      <c r="J52" s="25">
        <v>3</v>
      </c>
      <c r="K52" s="25">
        <v>4</v>
      </c>
      <c r="L52" s="162" t="s">
        <v>334</v>
      </c>
      <c r="M52" s="24">
        <v>244</v>
      </c>
      <c r="N52" s="203">
        <v>15.2</v>
      </c>
      <c r="O52" s="203">
        <v>15.2</v>
      </c>
      <c r="P52" s="203">
        <v>15.2</v>
      </c>
      <c r="Q52" s="203">
        <v>15.2</v>
      </c>
      <c r="R52" s="217">
        <v>15.2</v>
      </c>
      <c r="S52" s="203">
        <v>15.2</v>
      </c>
    </row>
    <row r="53" spans="1:19" s="17" customFormat="1" ht="48" customHeight="1">
      <c r="A53" s="244" t="s">
        <v>19</v>
      </c>
      <c r="B53" s="244"/>
      <c r="C53" s="244"/>
      <c r="D53" s="244"/>
      <c r="E53" s="244"/>
      <c r="F53" s="244"/>
      <c r="G53" s="244"/>
      <c r="H53" s="244"/>
      <c r="I53" s="141">
        <v>653</v>
      </c>
      <c r="J53" s="142">
        <v>3</v>
      </c>
      <c r="K53" s="142">
        <v>9</v>
      </c>
      <c r="L53" s="163">
        <v>0</v>
      </c>
      <c r="M53" s="141">
        <v>0</v>
      </c>
      <c r="N53" s="204">
        <f aca="true" t="shared" si="17" ref="N53:S53">N55+N58+N60</f>
        <v>421.16056</v>
      </c>
      <c r="O53" s="204">
        <f t="shared" si="17"/>
        <v>132.3</v>
      </c>
      <c r="P53" s="204">
        <f t="shared" si="17"/>
        <v>178.00125</v>
      </c>
      <c r="Q53" s="204">
        <f t="shared" si="17"/>
        <v>0</v>
      </c>
      <c r="R53" s="204">
        <f t="shared" si="17"/>
        <v>27.86175</v>
      </c>
      <c r="S53" s="204">
        <f t="shared" si="17"/>
        <v>0</v>
      </c>
    </row>
    <row r="54" spans="1:21" ht="57" customHeight="1">
      <c r="A54" s="248" t="s">
        <v>258</v>
      </c>
      <c r="B54" s="248"/>
      <c r="C54" s="248"/>
      <c r="D54" s="248"/>
      <c r="E54" s="164"/>
      <c r="F54" s="164"/>
      <c r="G54" s="164"/>
      <c r="H54" s="164"/>
      <c r="I54" s="165">
        <v>653</v>
      </c>
      <c r="J54" s="166">
        <v>0</v>
      </c>
      <c r="K54" s="166">
        <v>0</v>
      </c>
      <c r="L54" s="167" t="s">
        <v>259</v>
      </c>
      <c r="M54" s="165">
        <v>0</v>
      </c>
      <c r="N54" s="202">
        <f aca="true" t="shared" si="18" ref="N54:S54">N55</f>
        <v>154.825</v>
      </c>
      <c r="O54" s="202">
        <f t="shared" si="18"/>
        <v>0</v>
      </c>
      <c r="P54" s="202">
        <f t="shared" si="18"/>
        <v>162.56625</v>
      </c>
      <c r="Q54" s="202">
        <f t="shared" si="18"/>
        <v>0</v>
      </c>
      <c r="R54" s="202">
        <f t="shared" si="18"/>
        <v>11.655</v>
      </c>
      <c r="S54" s="202">
        <f t="shared" si="18"/>
        <v>0</v>
      </c>
      <c r="T54" s="2"/>
      <c r="U54" s="2"/>
    </row>
    <row r="55" spans="1:19" s="17" customFormat="1" ht="39" customHeight="1">
      <c r="A55" s="245" t="s">
        <v>18</v>
      </c>
      <c r="B55" s="245"/>
      <c r="C55" s="245"/>
      <c r="D55" s="245"/>
      <c r="E55" s="245"/>
      <c r="F55" s="245"/>
      <c r="G55" s="245"/>
      <c r="H55" s="245"/>
      <c r="I55" s="24">
        <v>653</v>
      </c>
      <c r="J55" s="25">
        <v>3</v>
      </c>
      <c r="K55" s="25">
        <v>9</v>
      </c>
      <c r="L55" s="162" t="s">
        <v>260</v>
      </c>
      <c r="M55" s="24">
        <v>0</v>
      </c>
      <c r="N55" s="203">
        <f aca="true" t="shared" si="19" ref="N55:S55">N56</f>
        <v>154.825</v>
      </c>
      <c r="O55" s="203">
        <f t="shared" si="19"/>
        <v>0</v>
      </c>
      <c r="P55" s="203">
        <f t="shared" si="19"/>
        <v>162.56625</v>
      </c>
      <c r="Q55" s="203">
        <f t="shared" si="19"/>
        <v>0</v>
      </c>
      <c r="R55" s="203">
        <f t="shared" si="19"/>
        <v>11.655</v>
      </c>
      <c r="S55" s="203">
        <f t="shared" si="19"/>
        <v>0</v>
      </c>
    </row>
    <row r="56" spans="1:19" s="17" customFormat="1" ht="27" customHeight="1">
      <c r="A56" s="245" t="s">
        <v>49</v>
      </c>
      <c r="B56" s="245"/>
      <c r="C56" s="245"/>
      <c r="D56" s="245"/>
      <c r="E56" s="245"/>
      <c r="F56" s="245"/>
      <c r="G56" s="245"/>
      <c r="H56" s="245"/>
      <c r="I56" s="24">
        <v>653</v>
      </c>
      <c r="J56" s="25">
        <v>3</v>
      </c>
      <c r="K56" s="25">
        <v>9</v>
      </c>
      <c r="L56" s="162" t="s">
        <v>260</v>
      </c>
      <c r="M56" s="24">
        <v>244</v>
      </c>
      <c r="N56" s="203">
        <v>154.825</v>
      </c>
      <c r="O56" s="203">
        <v>0</v>
      </c>
      <c r="P56" s="203">
        <v>162.56625</v>
      </c>
      <c r="Q56" s="203">
        <v>0</v>
      </c>
      <c r="R56" s="217">
        <v>11.655</v>
      </c>
      <c r="S56" s="203">
        <v>0</v>
      </c>
    </row>
    <row r="57" spans="1:21" ht="70.5" customHeight="1">
      <c r="A57" s="248" t="s">
        <v>328</v>
      </c>
      <c r="B57" s="248"/>
      <c r="C57" s="248"/>
      <c r="D57" s="248"/>
      <c r="E57" s="164"/>
      <c r="F57" s="164"/>
      <c r="G57" s="164"/>
      <c r="H57" s="164"/>
      <c r="I57" s="165">
        <v>653</v>
      </c>
      <c r="J57" s="166">
        <v>3</v>
      </c>
      <c r="K57" s="166">
        <v>0</v>
      </c>
      <c r="L57" s="167" t="s">
        <v>243</v>
      </c>
      <c r="M57" s="165">
        <v>0</v>
      </c>
      <c r="N57" s="202">
        <f>N58+N60+N85</f>
        <v>853.19261</v>
      </c>
      <c r="O57" s="202">
        <f>O58+O60</f>
        <v>132.3</v>
      </c>
      <c r="P57" s="202">
        <f>P58+P60+P84</f>
        <v>99.435</v>
      </c>
      <c r="Q57" s="202">
        <f>Q58+Q60</f>
        <v>0</v>
      </c>
      <c r="R57" s="202">
        <f>R58+R60+R84</f>
        <v>104.40675</v>
      </c>
      <c r="S57" s="202">
        <f>S58+S60</f>
        <v>0</v>
      </c>
      <c r="U57" s="16"/>
    </row>
    <row r="58" spans="1:20" s="17" customFormat="1" ht="92.25" customHeight="1">
      <c r="A58" s="245" t="s">
        <v>329</v>
      </c>
      <c r="B58" s="245"/>
      <c r="C58" s="245"/>
      <c r="D58" s="245"/>
      <c r="E58" s="245"/>
      <c r="F58" s="245"/>
      <c r="G58" s="245"/>
      <c r="H58" s="245"/>
      <c r="I58" s="24">
        <v>653</v>
      </c>
      <c r="J58" s="25">
        <v>3</v>
      </c>
      <c r="K58" s="25">
        <v>9</v>
      </c>
      <c r="L58" s="162" t="s">
        <v>244</v>
      </c>
      <c r="M58" s="24">
        <v>0</v>
      </c>
      <c r="N58" s="203">
        <f aca="true" t="shared" si="20" ref="N58:S58">N59</f>
        <v>239.702</v>
      </c>
      <c r="O58" s="203">
        <f t="shared" si="20"/>
        <v>132.3</v>
      </c>
      <c r="P58" s="203">
        <f t="shared" si="20"/>
        <v>0</v>
      </c>
      <c r="Q58" s="203">
        <f t="shared" si="20"/>
        <v>0</v>
      </c>
      <c r="R58" s="203">
        <f t="shared" si="20"/>
        <v>0</v>
      </c>
      <c r="S58" s="203">
        <f t="shared" si="20"/>
        <v>0</v>
      </c>
      <c r="T58" s="18"/>
    </row>
    <row r="59" spans="1:19" s="17" customFormat="1" ht="27.75" customHeight="1">
      <c r="A59" s="245" t="s">
        <v>49</v>
      </c>
      <c r="B59" s="245"/>
      <c r="C59" s="245"/>
      <c r="D59" s="245"/>
      <c r="E59" s="245"/>
      <c r="F59" s="245"/>
      <c r="G59" s="245"/>
      <c r="H59" s="245"/>
      <c r="I59" s="24">
        <v>653</v>
      </c>
      <c r="J59" s="25">
        <v>3</v>
      </c>
      <c r="K59" s="25">
        <v>9</v>
      </c>
      <c r="L59" s="162" t="s">
        <v>244</v>
      </c>
      <c r="M59" s="24">
        <v>244</v>
      </c>
      <c r="N59" s="205">
        <v>239.702</v>
      </c>
      <c r="O59" s="203">
        <v>132.3</v>
      </c>
      <c r="P59" s="205">
        <v>0</v>
      </c>
      <c r="Q59" s="203">
        <v>0</v>
      </c>
      <c r="R59" s="218">
        <v>0</v>
      </c>
      <c r="S59" s="203">
        <v>0</v>
      </c>
    </row>
    <row r="60" spans="1:19" s="17" customFormat="1" ht="162" customHeight="1">
      <c r="A60" s="245" t="s">
        <v>330</v>
      </c>
      <c r="B60" s="245"/>
      <c r="C60" s="245"/>
      <c r="D60" s="245"/>
      <c r="E60" s="245"/>
      <c r="F60" s="245"/>
      <c r="G60" s="245"/>
      <c r="H60" s="245"/>
      <c r="I60" s="24">
        <v>653</v>
      </c>
      <c r="J60" s="25">
        <v>3</v>
      </c>
      <c r="K60" s="25">
        <v>9</v>
      </c>
      <c r="L60" s="162" t="s">
        <v>244</v>
      </c>
      <c r="M60" s="24">
        <v>0</v>
      </c>
      <c r="N60" s="203">
        <f aca="true" t="shared" si="21" ref="N60:S60">N61</f>
        <v>26.63356</v>
      </c>
      <c r="O60" s="203">
        <f t="shared" si="21"/>
        <v>0</v>
      </c>
      <c r="P60" s="203">
        <f t="shared" si="21"/>
        <v>15.435</v>
      </c>
      <c r="Q60" s="203">
        <f t="shared" si="21"/>
        <v>0</v>
      </c>
      <c r="R60" s="203">
        <f t="shared" si="21"/>
        <v>16.20675</v>
      </c>
      <c r="S60" s="203">
        <f t="shared" si="21"/>
        <v>0</v>
      </c>
    </row>
    <row r="61" spans="1:20" s="17" customFormat="1" ht="28.5" customHeight="1">
      <c r="A61" s="245" t="s">
        <v>49</v>
      </c>
      <c r="B61" s="245"/>
      <c r="C61" s="245"/>
      <c r="D61" s="245"/>
      <c r="E61" s="245"/>
      <c r="F61" s="245"/>
      <c r="G61" s="245"/>
      <c r="H61" s="245"/>
      <c r="I61" s="24">
        <v>653</v>
      </c>
      <c r="J61" s="25">
        <v>3</v>
      </c>
      <c r="K61" s="25">
        <v>9</v>
      </c>
      <c r="L61" s="162" t="s">
        <v>244</v>
      </c>
      <c r="M61" s="24">
        <v>244</v>
      </c>
      <c r="N61" s="205">
        <f>14.7+11.93356</f>
        <v>26.63356</v>
      </c>
      <c r="O61" s="203">
        <v>0</v>
      </c>
      <c r="P61" s="203">
        <v>15.435</v>
      </c>
      <c r="Q61" s="203">
        <v>0</v>
      </c>
      <c r="R61" s="217">
        <v>16.20675</v>
      </c>
      <c r="S61" s="203">
        <v>0</v>
      </c>
      <c r="T61" s="18"/>
    </row>
    <row r="62" spans="1:19" s="17" customFormat="1" ht="36" customHeight="1">
      <c r="A62" s="244" t="s">
        <v>58</v>
      </c>
      <c r="B62" s="244"/>
      <c r="C62" s="244"/>
      <c r="D62" s="244"/>
      <c r="E62" s="244"/>
      <c r="F62" s="244"/>
      <c r="G62" s="244"/>
      <c r="H62" s="244"/>
      <c r="I62" s="141">
        <v>653</v>
      </c>
      <c r="J62" s="142">
        <v>3</v>
      </c>
      <c r="K62" s="142">
        <v>14</v>
      </c>
      <c r="L62" s="163">
        <v>0</v>
      </c>
      <c r="M62" s="141">
        <v>0</v>
      </c>
      <c r="N62" s="204">
        <f aca="true" t="shared" si="22" ref="N62:S62">N64+N66</f>
        <v>5.76</v>
      </c>
      <c r="O62" s="223">
        <f t="shared" si="22"/>
        <v>4.032</v>
      </c>
      <c r="P62" s="223">
        <f t="shared" si="22"/>
        <v>3.328</v>
      </c>
      <c r="Q62" s="223">
        <f t="shared" si="22"/>
        <v>2.328</v>
      </c>
      <c r="R62" s="223">
        <f t="shared" si="22"/>
        <v>3.488</v>
      </c>
      <c r="S62" s="223">
        <f t="shared" si="22"/>
        <v>2.44</v>
      </c>
    </row>
    <row r="63" spans="1:21" ht="70.5" customHeight="1">
      <c r="A63" s="248" t="s">
        <v>240</v>
      </c>
      <c r="B63" s="248"/>
      <c r="C63" s="248"/>
      <c r="D63" s="248"/>
      <c r="E63" s="164"/>
      <c r="F63" s="164"/>
      <c r="G63" s="164"/>
      <c r="H63" s="164"/>
      <c r="I63" s="165">
        <v>653</v>
      </c>
      <c r="J63" s="166">
        <v>3</v>
      </c>
      <c r="K63" s="166">
        <v>0</v>
      </c>
      <c r="L63" s="167" t="s">
        <v>241</v>
      </c>
      <c r="M63" s="165">
        <v>0</v>
      </c>
      <c r="N63" s="202">
        <f aca="true" t="shared" si="23" ref="N63:S63">N64+N66</f>
        <v>5.76</v>
      </c>
      <c r="O63" s="202">
        <f t="shared" si="23"/>
        <v>4.032</v>
      </c>
      <c r="P63" s="202">
        <f t="shared" si="23"/>
        <v>3.328</v>
      </c>
      <c r="Q63" s="202">
        <f t="shared" si="23"/>
        <v>2.328</v>
      </c>
      <c r="R63" s="202">
        <f t="shared" si="23"/>
        <v>3.488</v>
      </c>
      <c r="S63" s="202">
        <f t="shared" si="23"/>
        <v>2.44</v>
      </c>
      <c r="U63" s="16"/>
    </row>
    <row r="64" spans="1:19" s="17" customFormat="1" ht="103.5" customHeight="1">
      <c r="A64" s="245" t="s">
        <v>331</v>
      </c>
      <c r="B64" s="245"/>
      <c r="C64" s="245"/>
      <c r="D64" s="245"/>
      <c r="E64" s="245"/>
      <c r="F64" s="245"/>
      <c r="G64" s="245"/>
      <c r="H64" s="245"/>
      <c r="I64" s="24">
        <v>653</v>
      </c>
      <c r="J64" s="25">
        <v>3</v>
      </c>
      <c r="K64" s="25">
        <v>14</v>
      </c>
      <c r="L64" s="162" t="s">
        <v>242</v>
      </c>
      <c r="M64" s="24">
        <v>0</v>
      </c>
      <c r="N64" s="203">
        <f aca="true" t="shared" si="24" ref="N64:S64">N65</f>
        <v>4.032</v>
      </c>
      <c r="O64" s="203">
        <f t="shared" si="24"/>
        <v>4.032</v>
      </c>
      <c r="P64" s="203">
        <f t="shared" si="24"/>
        <v>2.328</v>
      </c>
      <c r="Q64" s="203">
        <f t="shared" si="24"/>
        <v>2.328</v>
      </c>
      <c r="R64" s="203">
        <f t="shared" si="24"/>
        <v>2.44</v>
      </c>
      <c r="S64" s="203">
        <f t="shared" si="24"/>
        <v>2.44</v>
      </c>
    </row>
    <row r="65" spans="1:19" s="17" customFormat="1" ht="27" customHeight="1">
      <c r="A65" s="245" t="s">
        <v>49</v>
      </c>
      <c r="B65" s="245"/>
      <c r="C65" s="245"/>
      <c r="D65" s="245"/>
      <c r="E65" s="245"/>
      <c r="F65" s="245"/>
      <c r="G65" s="245"/>
      <c r="H65" s="245"/>
      <c r="I65" s="24">
        <v>653</v>
      </c>
      <c r="J65" s="25">
        <v>3</v>
      </c>
      <c r="K65" s="25">
        <v>14</v>
      </c>
      <c r="L65" s="162" t="s">
        <v>242</v>
      </c>
      <c r="M65" s="24">
        <v>244</v>
      </c>
      <c r="N65" s="205">
        <v>4.032</v>
      </c>
      <c r="O65" s="203">
        <v>4.032</v>
      </c>
      <c r="P65" s="205">
        <v>2.328</v>
      </c>
      <c r="Q65" s="203">
        <v>2.328</v>
      </c>
      <c r="R65" s="218">
        <v>2.44</v>
      </c>
      <c r="S65" s="203">
        <v>2.44</v>
      </c>
    </row>
    <row r="66" spans="1:19" s="17" customFormat="1" ht="144" customHeight="1">
      <c r="A66" s="245" t="s">
        <v>332</v>
      </c>
      <c r="B66" s="245"/>
      <c r="C66" s="245"/>
      <c r="D66" s="245"/>
      <c r="E66" s="245"/>
      <c r="F66" s="245"/>
      <c r="G66" s="245"/>
      <c r="H66" s="245"/>
      <c r="I66" s="24">
        <v>653</v>
      </c>
      <c r="J66" s="25">
        <v>3</v>
      </c>
      <c r="K66" s="25">
        <v>14</v>
      </c>
      <c r="L66" s="162" t="s">
        <v>242</v>
      </c>
      <c r="M66" s="24">
        <v>0</v>
      </c>
      <c r="N66" s="203">
        <f aca="true" t="shared" si="25" ref="N66:S66">N67</f>
        <v>1.728</v>
      </c>
      <c r="O66" s="203">
        <f t="shared" si="25"/>
        <v>0</v>
      </c>
      <c r="P66" s="203">
        <f t="shared" si="25"/>
        <v>1</v>
      </c>
      <c r="Q66" s="203">
        <f t="shared" si="25"/>
        <v>0</v>
      </c>
      <c r="R66" s="203">
        <f t="shared" si="25"/>
        <v>1.048</v>
      </c>
      <c r="S66" s="203">
        <f t="shared" si="25"/>
        <v>0</v>
      </c>
    </row>
    <row r="67" spans="1:19" s="17" customFormat="1" ht="30.75" customHeight="1">
      <c r="A67" s="245" t="s">
        <v>49</v>
      </c>
      <c r="B67" s="245"/>
      <c r="C67" s="245"/>
      <c r="D67" s="245"/>
      <c r="E67" s="245"/>
      <c r="F67" s="245"/>
      <c r="G67" s="245"/>
      <c r="H67" s="245"/>
      <c r="I67" s="24">
        <v>653</v>
      </c>
      <c r="J67" s="25">
        <v>3</v>
      </c>
      <c r="K67" s="25">
        <v>14</v>
      </c>
      <c r="L67" s="162" t="s">
        <v>242</v>
      </c>
      <c r="M67" s="24">
        <v>244</v>
      </c>
      <c r="N67" s="203">
        <v>1.728</v>
      </c>
      <c r="O67" s="203">
        <v>0</v>
      </c>
      <c r="P67" s="203">
        <v>1</v>
      </c>
      <c r="Q67" s="203">
        <v>0</v>
      </c>
      <c r="R67" s="217">
        <v>1.048</v>
      </c>
      <c r="S67" s="203">
        <v>0</v>
      </c>
    </row>
    <row r="68" spans="1:19" ht="15">
      <c r="A68" s="243" t="s">
        <v>17</v>
      </c>
      <c r="B68" s="243"/>
      <c r="C68" s="243"/>
      <c r="D68" s="243"/>
      <c r="E68" s="243"/>
      <c r="F68" s="243"/>
      <c r="G68" s="243"/>
      <c r="H68" s="243"/>
      <c r="I68" s="143">
        <v>653</v>
      </c>
      <c r="J68" s="144">
        <v>4</v>
      </c>
      <c r="K68" s="144">
        <v>0</v>
      </c>
      <c r="L68" s="160">
        <v>0</v>
      </c>
      <c r="M68" s="143">
        <v>0</v>
      </c>
      <c r="N68" s="200">
        <f aca="true" t="shared" si="26" ref="N68:S68">N69+N75</f>
        <v>3618.056</v>
      </c>
      <c r="O68" s="200">
        <f t="shared" si="26"/>
        <v>0</v>
      </c>
      <c r="P68" s="200">
        <f t="shared" si="26"/>
        <v>3461</v>
      </c>
      <c r="Q68" s="200">
        <f t="shared" si="26"/>
        <v>0</v>
      </c>
      <c r="R68" s="200">
        <f t="shared" si="26"/>
        <v>3529</v>
      </c>
      <c r="S68" s="200">
        <f t="shared" si="26"/>
        <v>0</v>
      </c>
    </row>
    <row r="69" spans="1:19" ht="47.25" customHeight="1">
      <c r="A69" s="244" t="s">
        <v>47</v>
      </c>
      <c r="B69" s="244"/>
      <c r="C69" s="244"/>
      <c r="D69" s="244"/>
      <c r="E69" s="244"/>
      <c r="F69" s="244"/>
      <c r="G69" s="244"/>
      <c r="H69" s="244"/>
      <c r="I69" s="141">
        <v>653</v>
      </c>
      <c r="J69" s="142">
        <v>4</v>
      </c>
      <c r="K69" s="142">
        <v>9</v>
      </c>
      <c r="L69" s="163">
        <v>0</v>
      </c>
      <c r="M69" s="141">
        <v>0</v>
      </c>
      <c r="N69" s="204">
        <f aca="true" t="shared" si="27" ref="N69:S69">N72</f>
        <v>3618.056</v>
      </c>
      <c r="O69" s="204">
        <f t="shared" si="27"/>
        <v>0</v>
      </c>
      <c r="P69" s="204">
        <f t="shared" si="27"/>
        <v>3361</v>
      </c>
      <c r="Q69" s="204">
        <f t="shared" si="27"/>
        <v>0</v>
      </c>
      <c r="R69" s="204">
        <f t="shared" si="27"/>
        <v>3529</v>
      </c>
      <c r="S69" s="204">
        <f t="shared" si="27"/>
        <v>0</v>
      </c>
    </row>
    <row r="70" spans="1:21" ht="51" customHeight="1">
      <c r="A70" s="248" t="s">
        <v>303</v>
      </c>
      <c r="B70" s="248"/>
      <c r="C70" s="248"/>
      <c r="D70" s="248"/>
      <c r="E70" s="164"/>
      <c r="F70" s="164"/>
      <c r="G70" s="164"/>
      <c r="H70" s="164"/>
      <c r="I70" s="165">
        <v>653</v>
      </c>
      <c r="J70" s="166">
        <v>4</v>
      </c>
      <c r="K70" s="166">
        <v>0</v>
      </c>
      <c r="L70" s="167" t="s">
        <v>304</v>
      </c>
      <c r="M70" s="165">
        <v>0</v>
      </c>
      <c r="N70" s="202">
        <f>N74</f>
        <v>3311</v>
      </c>
      <c r="O70" s="202">
        <f aca="true" t="shared" si="28" ref="O70:S71">O72</f>
        <v>0</v>
      </c>
      <c r="P70" s="202">
        <f>P74</f>
        <v>3361</v>
      </c>
      <c r="Q70" s="202">
        <f t="shared" si="28"/>
        <v>0</v>
      </c>
      <c r="R70" s="202">
        <f>R74</f>
        <v>3529</v>
      </c>
      <c r="S70" s="202">
        <f t="shared" si="28"/>
        <v>0</v>
      </c>
      <c r="U70" s="16"/>
    </row>
    <row r="71" spans="1:21" ht="75" customHeight="1">
      <c r="A71" s="248" t="s">
        <v>343</v>
      </c>
      <c r="B71" s="248"/>
      <c r="C71" s="248"/>
      <c r="D71" s="248"/>
      <c r="E71" s="164"/>
      <c r="F71" s="164"/>
      <c r="G71" s="164"/>
      <c r="H71" s="164"/>
      <c r="I71" s="165">
        <v>653</v>
      </c>
      <c r="J71" s="166">
        <v>3</v>
      </c>
      <c r="K71" s="166">
        <v>0</v>
      </c>
      <c r="L71" s="167" t="s">
        <v>354</v>
      </c>
      <c r="M71" s="165">
        <v>0</v>
      </c>
      <c r="N71" s="202">
        <f>N73+N86+N89+N76</f>
        <v>58401.07315</v>
      </c>
      <c r="O71" s="202">
        <f t="shared" si="28"/>
        <v>0</v>
      </c>
      <c r="P71" s="222">
        <f>P73+P86+P89+P76</f>
        <v>2043</v>
      </c>
      <c r="Q71" s="202">
        <f t="shared" si="28"/>
        <v>0</v>
      </c>
      <c r="R71" s="222">
        <f>R73+R86+R89+R76</f>
        <v>1436</v>
      </c>
      <c r="S71" s="202">
        <f t="shared" si="28"/>
        <v>0</v>
      </c>
      <c r="T71" s="224"/>
      <c r="U71" s="16"/>
    </row>
    <row r="72" spans="1:19" ht="27.75" customHeight="1">
      <c r="A72" s="245" t="s">
        <v>60</v>
      </c>
      <c r="B72" s="245"/>
      <c r="C72" s="245"/>
      <c r="D72" s="245"/>
      <c r="E72" s="245"/>
      <c r="F72" s="245"/>
      <c r="G72" s="245"/>
      <c r="H72" s="245"/>
      <c r="I72" s="24">
        <v>653</v>
      </c>
      <c r="J72" s="25">
        <v>4</v>
      </c>
      <c r="K72" s="25">
        <v>9</v>
      </c>
      <c r="L72" s="162" t="s">
        <v>305</v>
      </c>
      <c r="M72" s="24">
        <v>0</v>
      </c>
      <c r="N72" s="203">
        <f aca="true" t="shared" si="29" ref="N72:S72">N73+N74</f>
        <v>3618.056</v>
      </c>
      <c r="O72" s="203">
        <f t="shared" si="29"/>
        <v>0</v>
      </c>
      <c r="P72" s="203">
        <f t="shared" si="29"/>
        <v>3361</v>
      </c>
      <c r="Q72" s="203">
        <f t="shared" si="29"/>
        <v>0</v>
      </c>
      <c r="R72" s="203">
        <f t="shared" si="29"/>
        <v>3529</v>
      </c>
      <c r="S72" s="203">
        <f t="shared" si="29"/>
        <v>0</v>
      </c>
    </row>
    <row r="73" spans="1:19" ht="15">
      <c r="A73" s="245" t="s">
        <v>28</v>
      </c>
      <c r="B73" s="245"/>
      <c r="C73" s="245"/>
      <c r="D73" s="245"/>
      <c r="E73" s="245"/>
      <c r="F73" s="245"/>
      <c r="G73" s="245"/>
      <c r="H73" s="245"/>
      <c r="I73" s="24">
        <v>653</v>
      </c>
      <c r="J73" s="25">
        <v>4</v>
      </c>
      <c r="K73" s="25">
        <v>9</v>
      </c>
      <c r="L73" s="220" t="s">
        <v>345</v>
      </c>
      <c r="M73" s="24">
        <v>540</v>
      </c>
      <c r="N73" s="203">
        <v>307.056</v>
      </c>
      <c r="O73" s="203">
        <v>0</v>
      </c>
      <c r="P73" s="203">
        <v>0</v>
      </c>
      <c r="Q73" s="203">
        <v>0</v>
      </c>
      <c r="R73" s="217"/>
      <c r="S73" s="203">
        <v>0</v>
      </c>
    </row>
    <row r="74" spans="1:19" ht="15">
      <c r="A74" s="245" t="s">
        <v>28</v>
      </c>
      <c r="B74" s="245"/>
      <c r="C74" s="245"/>
      <c r="D74" s="245"/>
      <c r="E74" s="245"/>
      <c r="F74" s="245"/>
      <c r="G74" s="245"/>
      <c r="H74" s="245"/>
      <c r="I74" s="24">
        <v>653</v>
      </c>
      <c r="J74" s="25">
        <v>4</v>
      </c>
      <c r="K74" s="25">
        <v>9</v>
      </c>
      <c r="L74" s="162" t="s">
        <v>305</v>
      </c>
      <c r="M74" s="24">
        <v>244</v>
      </c>
      <c r="N74" s="205">
        <v>3311</v>
      </c>
      <c r="O74" s="203">
        <v>0</v>
      </c>
      <c r="P74" s="205">
        <v>3361</v>
      </c>
      <c r="Q74" s="203">
        <v>0</v>
      </c>
      <c r="R74" s="218">
        <v>3529</v>
      </c>
      <c r="S74" s="203">
        <v>0</v>
      </c>
    </row>
    <row r="75" spans="1:19" ht="24" customHeight="1">
      <c r="A75" s="244" t="s">
        <v>61</v>
      </c>
      <c r="B75" s="244"/>
      <c r="C75" s="244"/>
      <c r="D75" s="244"/>
      <c r="E75" s="244"/>
      <c r="F75" s="244"/>
      <c r="G75" s="244"/>
      <c r="H75" s="244"/>
      <c r="I75" s="141">
        <v>653</v>
      </c>
      <c r="J75" s="142">
        <v>4</v>
      </c>
      <c r="K75" s="142">
        <v>12</v>
      </c>
      <c r="L75" s="163">
        <v>0</v>
      </c>
      <c r="M75" s="141">
        <v>0</v>
      </c>
      <c r="N75" s="204">
        <f aca="true" t="shared" si="30" ref="N75:S75">N76</f>
        <v>0</v>
      </c>
      <c r="O75" s="223">
        <f t="shared" si="30"/>
        <v>0</v>
      </c>
      <c r="P75" s="223">
        <f t="shared" si="30"/>
        <v>100</v>
      </c>
      <c r="Q75" s="223">
        <f t="shared" si="30"/>
        <v>0</v>
      </c>
      <c r="R75" s="223">
        <f t="shared" si="30"/>
        <v>0</v>
      </c>
      <c r="S75" s="223">
        <f t="shared" si="30"/>
        <v>0</v>
      </c>
    </row>
    <row r="76" spans="1:19" ht="34.5" customHeight="1">
      <c r="A76" s="245" t="s">
        <v>346</v>
      </c>
      <c r="B76" s="245"/>
      <c r="C76" s="245"/>
      <c r="D76" s="245"/>
      <c r="E76" s="245"/>
      <c r="F76" s="245"/>
      <c r="G76" s="245"/>
      <c r="H76" s="245"/>
      <c r="I76" s="24">
        <v>653</v>
      </c>
      <c r="J76" s="25">
        <v>4</v>
      </c>
      <c r="K76" s="25">
        <v>12</v>
      </c>
      <c r="L76" s="220" t="s">
        <v>333</v>
      </c>
      <c r="M76" s="24">
        <v>0</v>
      </c>
      <c r="N76" s="203">
        <f aca="true" t="shared" si="31" ref="N76:S76">N77</f>
        <v>0</v>
      </c>
      <c r="O76" s="203">
        <f t="shared" si="31"/>
        <v>0</v>
      </c>
      <c r="P76" s="203">
        <f t="shared" si="31"/>
        <v>100</v>
      </c>
      <c r="Q76" s="203">
        <f t="shared" si="31"/>
        <v>0</v>
      </c>
      <c r="R76" s="203">
        <f t="shared" si="31"/>
        <v>0</v>
      </c>
      <c r="S76" s="203">
        <f t="shared" si="31"/>
        <v>0</v>
      </c>
    </row>
    <row r="77" spans="1:19" ht="15">
      <c r="A77" s="245" t="s">
        <v>28</v>
      </c>
      <c r="B77" s="245"/>
      <c r="C77" s="245"/>
      <c r="D77" s="245"/>
      <c r="E77" s="245"/>
      <c r="F77" s="245"/>
      <c r="G77" s="245"/>
      <c r="H77" s="245"/>
      <c r="I77" s="24">
        <v>653</v>
      </c>
      <c r="J77" s="25">
        <v>4</v>
      </c>
      <c r="K77" s="25">
        <v>12</v>
      </c>
      <c r="L77" s="220" t="s">
        <v>333</v>
      </c>
      <c r="M77" s="24">
        <v>540</v>
      </c>
      <c r="N77" s="203">
        <v>0</v>
      </c>
      <c r="O77" s="203">
        <v>0</v>
      </c>
      <c r="P77" s="203">
        <v>100</v>
      </c>
      <c r="Q77" s="203">
        <v>0</v>
      </c>
      <c r="R77" s="217"/>
      <c r="S77" s="203">
        <v>0</v>
      </c>
    </row>
    <row r="78" spans="1:19" ht="15">
      <c r="A78" s="243" t="s">
        <v>16</v>
      </c>
      <c r="B78" s="243"/>
      <c r="C78" s="243"/>
      <c r="D78" s="243"/>
      <c r="E78" s="243"/>
      <c r="F78" s="243"/>
      <c r="G78" s="243"/>
      <c r="H78" s="243"/>
      <c r="I78" s="143">
        <v>653</v>
      </c>
      <c r="J78" s="144">
        <v>5</v>
      </c>
      <c r="K78" s="144">
        <v>0</v>
      </c>
      <c r="L78" s="160">
        <v>0</v>
      </c>
      <c r="M78" s="143">
        <v>0</v>
      </c>
      <c r="N78" s="200">
        <f>N79+N88+N91</f>
        <v>61731.59557</v>
      </c>
      <c r="O78" s="200">
        <f>O79+O88+O91</f>
        <v>0</v>
      </c>
      <c r="P78" s="200">
        <f>P79+P88+P91</f>
        <v>5330.257439999999</v>
      </c>
      <c r="Q78" s="200">
        <f>Q79+Q88+Q91</f>
        <v>0</v>
      </c>
      <c r="R78" s="200">
        <v>5004</v>
      </c>
      <c r="S78" s="200">
        <f>S79+S88+S91</f>
        <v>0</v>
      </c>
    </row>
    <row r="79" spans="1:19" ht="15">
      <c r="A79" s="244" t="s">
        <v>15</v>
      </c>
      <c r="B79" s="244"/>
      <c r="C79" s="244"/>
      <c r="D79" s="244"/>
      <c r="E79" s="244"/>
      <c r="F79" s="244"/>
      <c r="G79" s="244"/>
      <c r="H79" s="244"/>
      <c r="I79" s="146">
        <v>653</v>
      </c>
      <c r="J79" s="142">
        <v>5</v>
      </c>
      <c r="K79" s="142">
        <v>1</v>
      </c>
      <c r="L79" s="163">
        <v>0</v>
      </c>
      <c r="M79" s="141">
        <v>0</v>
      </c>
      <c r="N79" s="204">
        <f>N82+N84+N86</f>
        <v>11155.29111</v>
      </c>
      <c r="O79" s="204">
        <f>O83+O85</f>
        <v>0</v>
      </c>
      <c r="P79" s="204">
        <f>P83+P85</f>
        <v>2507.8095</v>
      </c>
      <c r="Q79" s="204">
        <f>Q83+Q85</f>
        <v>0</v>
      </c>
      <c r="R79" s="204">
        <f>R83+R85</f>
        <v>2633.19998</v>
      </c>
      <c r="S79" s="204">
        <f>S83+S85</f>
        <v>0</v>
      </c>
    </row>
    <row r="80" spans="1:21" ht="70.5" customHeight="1">
      <c r="A80" s="248" t="s">
        <v>232</v>
      </c>
      <c r="B80" s="248"/>
      <c r="C80" s="248"/>
      <c r="D80" s="248"/>
      <c r="E80" s="164"/>
      <c r="F80" s="164"/>
      <c r="G80" s="164"/>
      <c r="H80" s="164"/>
      <c r="I80" s="165">
        <v>653</v>
      </c>
      <c r="J80" s="166">
        <v>5</v>
      </c>
      <c r="K80" s="166">
        <v>0</v>
      </c>
      <c r="L80" s="167" t="s">
        <v>234</v>
      </c>
      <c r="M80" s="165">
        <v>0</v>
      </c>
      <c r="N80" s="202">
        <f aca="true" t="shared" si="32" ref="N80:S80">N81+N92</f>
        <v>3050.7213699999998</v>
      </c>
      <c r="O80" s="202">
        <f t="shared" si="32"/>
        <v>0</v>
      </c>
      <c r="P80" s="202">
        <f t="shared" si="32"/>
        <v>3303.25744</v>
      </c>
      <c r="Q80" s="202">
        <f t="shared" si="32"/>
        <v>0</v>
      </c>
      <c r="R80" s="202">
        <f t="shared" si="32"/>
        <v>3479.74998</v>
      </c>
      <c r="S80" s="202">
        <f t="shared" si="32"/>
        <v>0</v>
      </c>
      <c r="T80" s="1" t="s">
        <v>344</v>
      </c>
      <c r="U80" s="16"/>
    </row>
    <row r="81" spans="1:21" ht="39" customHeight="1">
      <c r="A81" s="247" t="s">
        <v>233</v>
      </c>
      <c r="B81" s="247"/>
      <c r="C81" s="247"/>
      <c r="D81" s="247"/>
      <c r="E81" s="23"/>
      <c r="F81" s="23"/>
      <c r="G81" s="23"/>
      <c r="H81" s="23"/>
      <c r="I81" s="24">
        <v>653</v>
      </c>
      <c r="J81" s="25">
        <v>5</v>
      </c>
      <c r="K81" s="25">
        <v>0</v>
      </c>
      <c r="L81" s="162" t="s">
        <v>235</v>
      </c>
      <c r="M81" s="24">
        <v>0</v>
      </c>
      <c r="N81" s="203">
        <f>N82</f>
        <v>2308.39</v>
      </c>
      <c r="O81" s="203">
        <f>O82+O84+O89</f>
        <v>0</v>
      </c>
      <c r="P81" s="203">
        <f>P82</f>
        <v>2423.8095</v>
      </c>
      <c r="Q81" s="203">
        <f>Q82+Q84+Q89</f>
        <v>0</v>
      </c>
      <c r="R81" s="203">
        <f>R82</f>
        <v>2544.99998</v>
      </c>
      <c r="S81" s="203">
        <f>S82+S84+S89</f>
        <v>0</v>
      </c>
      <c r="U81" s="16"/>
    </row>
    <row r="82" spans="1:19" ht="49.5" customHeight="1">
      <c r="A82" s="245" t="s">
        <v>11</v>
      </c>
      <c r="B82" s="245"/>
      <c r="C82" s="245"/>
      <c r="D82" s="245"/>
      <c r="E82" s="245"/>
      <c r="F82" s="245"/>
      <c r="G82" s="245"/>
      <c r="H82" s="245"/>
      <c r="I82" s="24">
        <v>653</v>
      </c>
      <c r="J82" s="25">
        <v>5</v>
      </c>
      <c r="K82" s="25">
        <v>1</v>
      </c>
      <c r="L82" s="162" t="s">
        <v>238</v>
      </c>
      <c r="M82" s="24">
        <v>0</v>
      </c>
      <c r="N82" s="203">
        <f>N83</f>
        <v>2308.39</v>
      </c>
      <c r="O82" s="203">
        <v>0</v>
      </c>
      <c r="P82" s="203">
        <f>P83</f>
        <v>2423.8095</v>
      </c>
      <c r="Q82" s="203">
        <f>Q83</f>
        <v>0</v>
      </c>
      <c r="R82" s="203">
        <f>R83</f>
        <v>2544.99998</v>
      </c>
      <c r="S82" s="203">
        <f>S83</f>
        <v>0</v>
      </c>
    </row>
    <row r="83" spans="1:21" ht="50.25" customHeight="1">
      <c r="A83" s="245" t="s">
        <v>50</v>
      </c>
      <c r="B83" s="245"/>
      <c r="C83" s="245"/>
      <c r="D83" s="245"/>
      <c r="E83" s="245"/>
      <c r="F83" s="245"/>
      <c r="G83" s="245"/>
      <c r="H83" s="245"/>
      <c r="I83" s="24">
        <v>653</v>
      </c>
      <c r="J83" s="25">
        <v>5</v>
      </c>
      <c r="K83" s="25">
        <v>1</v>
      </c>
      <c r="L83" s="162" t="s">
        <v>238</v>
      </c>
      <c r="M83" s="24">
        <v>810</v>
      </c>
      <c r="N83" s="203">
        <v>2308.39</v>
      </c>
      <c r="O83" s="203">
        <v>0</v>
      </c>
      <c r="P83" s="203">
        <v>2423.8095</v>
      </c>
      <c r="Q83" s="203">
        <v>0</v>
      </c>
      <c r="R83" s="217">
        <v>2544.99998</v>
      </c>
      <c r="S83" s="203">
        <v>0</v>
      </c>
      <c r="U83" s="16"/>
    </row>
    <row r="84" spans="1:19" ht="25.5" customHeight="1">
      <c r="A84" s="245" t="s">
        <v>14</v>
      </c>
      <c r="B84" s="245"/>
      <c r="C84" s="245"/>
      <c r="D84" s="245"/>
      <c r="E84" s="245"/>
      <c r="F84" s="245"/>
      <c r="G84" s="245"/>
      <c r="H84" s="245"/>
      <c r="I84" s="24">
        <v>653</v>
      </c>
      <c r="J84" s="25">
        <v>5</v>
      </c>
      <c r="K84" s="25">
        <v>1</v>
      </c>
      <c r="L84" s="162" t="s">
        <v>244</v>
      </c>
      <c r="M84" s="24">
        <v>0</v>
      </c>
      <c r="N84" s="203">
        <f>N85</f>
        <v>586.85705</v>
      </c>
      <c r="O84" s="203">
        <v>0</v>
      </c>
      <c r="P84" s="203">
        <f>P85</f>
        <v>84</v>
      </c>
      <c r="Q84" s="203">
        <f>Q85</f>
        <v>0</v>
      </c>
      <c r="R84" s="203">
        <f>R85</f>
        <v>88.2</v>
      </c>
      <c r="S84" s="203">
        <f>S85</f>
        <v>0</v>
      </c>
    </row>
    <row r="85" spans="1:19" ht="31.5" customHeight="1">
      <c r="A85" s="245" t="s">
        <v>7</v>
      </c>
      <c r="B85" s="245"/>
      <c r="C85" s="245"/>
      <c r="D85" s="245"/>
      <c r="E85" s="245"/>
      <c r="F85" s="245"/>
      <c r="G85" s="245"/>
      <c r="H85" s="245"/>
      <c r="I85" s="24">
        <v>653</v>
      </c>
      <c r="J85" s="25">
        <v>5</v>
      </c>
      <c r="K85" s="25">
        <v>1</v>
      </c>
      <c r="L85" s="162" t="s">
        <v>244</v>
      </c>
      <c r="M85" s="24">
        <v>244</v>
      </c>
      <c r="N85" s="203">
        <v>586.85705</v>
      </c>
      <c r="O85" s="203">
        <v>0</v>
      </c>
      <c r="P85" s="203">
        <v>84</v>
      </c>
      <c r="Q85" s="203">
        <v>0</v>
      </c>
      <c r="R85" s="217">
        <v>88.2</v>
      </c>
      <c r="S85" s="203">
        <v>0</v>
      </c>
    </row>
    <row r="86" spans="1:19" ht="85.5" customHeight="1">
      <c r="A86" s="245" t="s">
        <v>347</v>
      </c>
      <c r="B86" s="245"/>
      <c r="C86" s="245"/>
      <c r="D86" s="245"/>
      <c r="E86" s="245"/>
      <c r="F86" s="245"/>
      <c r="G86" s="245"/>
      <c r="H86" s="245"/>
      <c r="I86" s="24">
        <v>653</v>
      </c>
      <c r="J86" s="25">
        <v>5</v>
      </c>
      <c r="K86" s="25">
        <v>1</v>
      </c>
      <c r="L86" s="220" t="s">
        <v>348</v>
      </c>
      <c r="M86" s="24">
        <v>0</v>
      </c>
      <c r="N86" s="203">
        <f>N87</f>
        <v>8260.04406</v>
      </c>
      <c r="O86" s="203">
        <v>0</v>
      </c>
      <c r="P86" s="203">
        <f>P87</f>
        <v>0</v>
      </c>
      <c r="Q86" s="203">
        <f>Q87</f>
        <v>0</v>
      </c>
      <c r="R86" s="203">
        <f>R87</f>
        <v>0</v>
      </c>
      <c r="S86" s="203">
        <f>S87</f>
        <v>0</v>
      </c>
    </row>
    <row r="87" spans="1:19" ht="31.5" customHeight="1">
      <c r="A87" s="245" t="s">
        <v>14</v>
      </c>
      <c r="B87" s="245"/>
      <c r="C87" s="245"/>
      <c r="D87" s="245"/>
      <c r="E87" s="245"/>
      <c r="F87" s="245"/>
      <c r="G87" s="245"/>
      <c r="H87" s="245"/>
      <c r="I87" s="24">
        <v>653</v>
      </c>
      <c r="J87" s="25">
        <v>5</v>
      </c>
      <c r="K87" s="25">
        <v>1</v>
      </c>
      <c r="L87" s="220" t="s">
        <v>348</v>
      </c>
      <c r="M87" s="24">
        <v>540</v>
      </c>
      <c r="N87" s="203">
        <v>8260.04406</v>
      </c>
      <c r="O87" s="203">
        <v>0</v>
      </c>
      <c r="P87" s="203">
        <v>0</v>
      </c>
      <c r="Q87" s="203">
        <v>0</v>
      </c>
      <c r="R87" s="217">
        <v>0</v>
      </c>
      <c r="S87" s="203">
        <v>0</v>
      </c>
    </row>
    <row r="88" spans="1:19" ht="15">
      <c r="A88" s="244" t="s">
        <v>13</v>
      </c>
      <c r="B88" s="244"/>
      <c r="C88" s="244"/>
      <c r="D88" s="244"/>
      <c r="E88" s="244"/>
      <c r="F88" s="244"/>
      <c r="G88" s="244"/>
      <c r="H88" s="244"/>
      <c r="I88" s="141">
        <v>653</v>
      </c>
      <c r="J88" s="142">
        <v>5</v>
      </c>
      <c r="K88" s="142">
        <v>2</v>
      </c>
      <c r="L88" s="163">
        <v>0</v>
      </c>
      <c r="M88" s="141">
        <v>0</v>
      </c>
      <c r="N88" s="204">
        <f>N89</f>
        <v>49833.97309</v>
      </c>
      <c r="O88" s="204">
        <f aca="true" t="shared" si="33" ref="O88:S89">O89</f>
        <v>0</v>
      </c>
      <c r="P88" s="204">
        <f t="shared" si="33"/>
        <v>1943</v>
      </c>
      <c r="Q88" s="204">
        <f t="shared" si="33"/>
        <v>0</v>
      </c>
      <c r="R88" s="204">
        <f t="shared" si="33"/>
        <v>1436</v>
      </c>
      <c r="S88" s="204">
        <f t="shared" si="33"/>
        <v>0</v>
      </c>
    </row>
    <row r="89" spans="1:19" ht="15">
      <c r="A89" s="245" t="s">
        <v>28</v>
      </c>
      <c r="B89" s="245"/>
      <c r="C89" s="245"/>
      <c r="D89" s="245"/>
      <c r="E89" s="245"/>
      <c r="F89" s="245"/>
      <c r="G89" s="245"/>
      <c r="H89" s="245"/>
      <c r="I89" s="24">
        <v>653</v>
      </c>
      <c r="J89" s="25">
        <v>5</v>
      </c>
      <c r="K89" s="25">
        <v>2</v>
      </c>
      <c r="L89" s="220" t="s">
        <v>333</v>
      </c>
      <c r="M89" s="24">
        <v>0</v>
      </c>
      <c r="N89" s="203">
        <f>N90</f>
        <v>49833.97309</v>
      </c>
      <c r="O89" s="203">
        <f t="shared" si="33"/>
        <v>0</v>
      </c>
      <c r="P89" s="203">
        <f t="shared" si="33"/>
        <v>1943</v>
      </c>
      <c r="Q89" s="203">
        <f t="shared" si="33"/>
        <v>0</v>
      </c>
      <c r="R89" s="203">
        <f t="shared" si="33"/>
        <v>1436</v>
      </c>
      <c r="S89" s="203">
        <f t="shared" si="33"/>
        <v>0</v>
      </c>
    </row>
    <row r="90" spans="1:19" ht="15">
      <c r="A90" s="245" t="s">
        <v>28</v>
      </c>
      <c r="B90" s="245"/>
      <c r="C90" s="245"/>
      <c r="D90" s="245"/>
      <c r="E90" s="245"/>
      <c r="F90" s="245"/>
      <c r="G90" s="245"/>
      <c r="H90" s="245"/>
      <c r="I90" s="24">
        <v>653</v>
      </c>
      <c r="J90" s="25">
        <v>5</v>
      </c>
      <c r="K90" s="25">
        <v>2</v>
      </c>
      <c r="L90" s="220" t="s">
        <v>333</v>
      </c>
      <c r="M90" s="24">
        <v>540</v>
      </c>
      <c r="N90" s="203">
        <v>49833.97309</v>
      </c>
      <c r="O90" s="203">
        <v>0</v>
      </c>
      <c r="P90" s="203">
        <v>1943</v>
      </c>
      <c r="Q90" s="203">
        <v>0</v>
      </c>
      <c r="R90" s="217">
        <v>1436</v>
      </c>
      <c r="S90" s="203">
        <v>0</v>
      </c>
    </row>
    <row r="91" spans="1:19" ht="15">
      <c r="A91" s="244" t="s">
        <v>12</v>
      </c>
      <c r="B91" s="244"/>
      <c r="C91" s="244"/>
      <c r="D91" s="244"/>
      <c r="E91" s="244"/>
      <c r="F91" s="244"/>
      <c r="G91" s="244"/>
      <c r="H91" s="244"/>
      <c r="I91" s="141">
        <v>653</v>
      </c>
      <c r="J91" s="142">
        <v>5</v>
      </c>
      <c r="K91" s="142">
        <v>3</v>
      </c>
      <c r="L91" s="163">
        <v>0</v>
      </c>
      <c r="M91" s="141">
        <v>0</v>
      </c>
      <c r="N91" s="204">
        <f aca="true" t="shared" si="34" ref="N91:S91">N93+N95+N97</f>
        <v>742.33137</v>
      </c>
      <c r="O91" s="223">
        <f t="shared" si="34"/>
        <v>0</v>
      </c>
      <c r="P91" s="223">
        <f t="shared" si="34"/>
        <v>879.44794</v>
      </c>
      <c r="Q91" s="223">
        <f t="shared" si="34"/>
        <v>0</v>
      </c>
      <c r="R91" s="223">
        <f t="shared" si="34"/>
        <v>934.75</v>
      </c>
      <c r="S91" s="223">
        <f t="shared" si="34"/>
        <v>0</v>
      </c>
    </row>
    <row r="92" spans="1:21" ht="39" customHeight="1">
      <c r="A92" s="247" t="s">
        <v>236</v>
      </c>
      <c r="B92" s="247"/>
      <c r="C92" s="247"/>
      <c r="D92" s="247"/>
      <c r="E92" s="23"/>
      <c r="F92" s="23"/>
      <c r="G92" s="23"/>
      <c r="H92" s="23"/>
      <c r="I92" s="24">
        <v>653</v>
      </c>
      <c r="J92" s="25">
        <v>5</v>
      </c>
      <c r="K92" s="25">
        <v>0</v>
      </c>
      <c r="L92" s="162" t="s">
        <v>237</v>
      </c>
      <c r="M92" s="24">
        <v>0</v>
      </c>
      <c r="N92" s="203">
        <f aca="true" t="shared" si="35" ref="N92:S92">N93+N95+N97</f>
        <v>742.33137</v>
      </c>
      <c r="O92" s="203">
        <f t="shared" si="35"/>
        <v>0</v>
      </c>
      <c r="P92" s="203">
        <f t="shared" si="35"/>
        <v>879.44794</v>
      </c>
      <c r="Q92" s="203">
        <f t="shared" si="35"/>
        <v>0</v>
      </c>
      <c r="R92" s="203">
        <f t="shared" si="35"/>
        <v>934.75</v>
      </c>
      <c r="S92" s="203">
        <f t="shared" si="35"/>
        <v>0</v>
      </c>
      <c r="U92" s="16"/>
    </row>
    <row r="93" spans="1:19" ht="15">
      <c r="A93" s="245" t="s">
        <v>10</v>
      </c>
      <c r="B93" s="245"/>
      <c r="C93" s="245"/>
      <c r="D93" s="245"/>
      <c r="E93" s="245"/>
      <c r="F93" s="245"/>
      <c r="G93" s="245"/>
      <c r="H93" s="245"/>
      <c r="I93" s="24">
        <v>653</v>
      </c>
      <c r="J93" s="25">
        <v>5</v>
      </c>
      <c r="K93" s="25">
        <v>3</v>
      </c>
      <c r="L93" s="162" t="s">
        <v>239</v>
      </c>
      <c r="M93" s="24">
        <v>0</v>
      </c>
      <c r="N93" s="203">
        <f aca="true" t="shared" si="36" ref="N93:S93">N94</f>
        <v>700</v>
      </c>
      <c r="O93" s="203">
        <f t="shared" si="36"/>
        <v>0</v>
      </c>
      <c r="P93" s="203">
        <f t="shared" si="36"/>
        <v>735</v>
      </c>
      <c r="Q93" s="203">
        <f t="shared" si="36"/>
        <v>0</v>
      </c>
      <c r="R93" s="203">
        <f t="shared" si="36"/>
        <v>771.75</v>
      </c>
      <c r="S93" s="203">
        <f t="shared" si="36"/>
        <v>0</v>
      </c>
    </row>
    <row r="94" spans="1:19" ht="27" customHeight="1">
      <c r="A94" s="245" t="s">
        <v>7</v>
      </c>
      <c r="B94" s="245"/>
      <c r="C94" s="245"/>
      <c r="D94" s="245"/>
      <c r="E94" s="245"/>
      <c r="F94" s="245"/>
      <c r="G94" s="245"/>
      <c r="H94" s="245"/>
      <c r="I94" s="24">
        <v>653</v>
      </c>
      <c r="J94" s="25">
        <v>5</v>
      </c>
      <c r="K94" s="25">
        <v>3</v>
      </c>
      <c r="L94" s="162" t="s">
        <v>239</v>
      </c>
      <c r="M94" s="24">
        <v>244</v>
      </c>
      <c r="N94" s="203">
        <v>700</v>
      </c>
      <c r="O94" s="203">
        <v>0</v>
      </c>
      <c r="P94" s="203">
        <v>735</v>
      </c>
      <c r="Q94" s="203">
        <v>0</v>
      </c>
      <c r="R94" s="217">
        <v>771.75</v>
      </c>
      <c r="S94" s="203">
        <v>0</v>
      </c>
    </row>
    <row r="95" spans="1:21" ht="15">
      <c r="A95" s="245" t="s">
        <v>9</v>
      </c>
      <c r="B95" s="245"/>
      <c r="C95" s="245"/>
      <c r="D95" s="245"/>
      <c r="E95" s="245"/>
      <c r="F95" s="245"/>
      <c r="G95" s="245"/>
      <c r="H95" s="245"/>
      <c r="I95" s="24">
        <v>653</v>
      </c>
      <c r="J95" s="25">
        <v>5</v>
      </c>
      <c r="K95" s="25">
        <v>3</v>
      </c>
      <c r="L95" s="162" t="s">
        <v>239</v>
      </c>
      <c r="M95" s="24">
        <v>0</v>
      </c>
      <c r="N95" s="203">
        <f>N96</f>
        <v>42.33137</v>
      </c>
      <c r="O95" s="203">
        <v>0</v>
      </c>
      <c r="P95" s="203">
        <f>P96</f>
        <v>44.44794</v>
      </c>
      <c r="Q95" s="203">
        <f>Q96</f>
        <v>0</v>
      </c>
      <c r="R95" s="203">
        <f>R96</f>
        <v>63</v>
      </c>
      <c r="S95" s="203">
        <f>S96</f>
        <v>0</v>
      </c>
      <c r="U95" s="15"/>
    </row>
    <row r="96" spans="1:19" ht="26.25" customHeight="1">
      <c r="A96" s="245" t="s">
        <v>7</v>
      </c>
      <c r="B96" s="245"/>
      <c r="C96" s="245"/>
      <c r="D96" s="245"/>
      <c r="E96" s="245"/>
      <c r="F96" s="245"/>
      <c r="G96" s="245"/>
      <c r="H96" s="245"/>
      <c r="I96" s="24">
        <v>653</v>
      </c>
      <c r="J96" s="25">
        <v>5</v>
      </c>
      <c r="K96" s="25">
        <v>3</v>
      </c>
      <c r="L96" s="162" t="s">
        <v>239</v>
      </c>
      <c r="M96" s="24">
        <v>244</v>
      </c>
      <c r="N96" s="203">
        <v>42.33137</v>
      </c>
      <c r="O96" s="203">
        <v>0</v>
      </c>
      <c r="P96" s="203">
        <v>44.44794</v>
      </c>
      <c r="Q96" s="203">
        <v>0</v>
      </c>
      <c r="R96" s="217">
        <v>63</v>
      </c>
      <c r="S96" s="203">
        <v>0</v>
      </c>
    </row>
    <row r="97" spans="1:19" ht="26.25" customHeight="1">
      <c r="A97" s="245" t="s">
        <v>8</v>
      </c>
      <c r="B97" s="245"/>
      <c r="C97" s="245"/>
      <c r="D97" s="245"/>
      <c r="E97" s="245"/>
      <c r="F97" s="245"/>
      <c r="G97" s="245"/>
      <c r="H97" s="245"/>
      <c r="I97" s="24">
        <v>653</v>
      </c>
      <c r="J97" s="25">
        <v>5</v>
      </c>
      <c r="K97" s="25">
        <v>3</v>
      </c>
      <c r="L97" s="162" t="s">
        <v>239</v>
      </c>
      <c r="M97" s="24">
        <v>0</v>
      </c>
      <c r="N97" s="203">
        <f aca="true" t="shared" si="37" ref="N97:S97">N98</f>
        <v>0</v>
      </c>
      <c r="O97" s="203">
        <f t="shared" si="37"/>
        <v>0</v>
      </c>
      <c r="P97" s="203">
        <f t="shared" si="37"/>
        <v>100</v>
      </c>
      <c r="Q97" s="203">
        <f t="shared" si="37"/>
        <v>0</v>
      </c>
      <c r="R97" s="203">
        <f t="shared" si="37"/>
        <v>100</v>
      </c>
      <c r="S97" s="203">
        <f t="shared" si="37"/>
        <v>0</v>
      </c>
    </row>
    <row r="98" spans="1:19" ht="25.5" customHeight="1">
      <c r="A98" s="245" t="s">
        <v>7</v>
      </c>
      <c r="B98" s="245"/>
      <c r="C98" s="245"/>
      <c r="D98" s="245"/>
      <c r="E98" s="245"/>
      <c r="F98" s="245"/>
      <c r="G98" s="245"/>
      <c r="H98" s="245"/>
      <c r="I98" s="24">
        <v>653</v>
      </c>
      <c r="J98" s="25">
        <v>5</v>
      </c>
      <c r="K98" s="25">
        <v>3</v>
      </c>
      <c r="L98" s="162" t="s">
        <v>239</v>
      </c>
      <c r="M98" s="24">
        <v>244</v>
      </c>
      <c r="N98" s="203">
        <v>0</v>
      </c>
      <c r="O98" s="203">
        <v>0</v>
      </c>
      <c r="P98" s="203">
        <v>100</v>
      </c>
      <c r="Q98" s="203">
        <v>0</v>
      </c>
      <c r="R98" s="217">
        <v>100</v>
      </c>
      <c r="S98" s="203">
        <v>0</v>
      </c>
    </row>
    <row r="99" spans="1:19" ht="15">
      <c r="A99" s="243" t="s">
        <v>6</v>
      </c>
      <c r="B99" s="243"/>
      <c r="C99" s="243"/>
      <c r="D99" s="243"/>
      <c r="E99" s="243"/>
      <c r="F99" s="243"/>
      <c r="G99" s="243"/>
      <c r="H99" s="243"/>
      <c r="I99" s="143">
        <v>653</v>
      </c>
      <c r="J99" s="144">
        <v>8</v>
      </c>
      <c r="K99" s="144">
        <v>0</v>
      </c>
      <c r="L99" s="160">
        <v>0</v>
      </c>
      <c r="M99" s="143">
        <v>0</v>
      </c>
      <c r="N99" s="200">
        <f aca="true" t="shared" si="38" ref="N99:S100">N101+N107</f>
        <v>5771.6556900000005</v>
      </c>
      <c r="O99" s="200">
        <f t="shared" si="38"/>
        <v>0</v>
      </c>
      <c r="P99" s="200">
        <f t="shared" si="38"/>
        <v>5749.6137</v>
      </c>
      <c r="Q99" s="200">
        <f t="shared" si="38"/>
        <v>0</v>
      </c>
      <c r="R99" s="200">
        <f t="shared" si="38"/>
        <v>5846.03849</v>
      </c>
      <c r="S99" s="200">
        <f t="shared" si="38"/>
        <v>0</v>
      </c>
    </row>
    <row r="100" spans="1:21" ht="33.75" customHeight="1">
      <c r="A100" s="248" t="s">
        <v>251</v>
      </c>
      <c r="B100" s="248"/>
      <c r="C100" s="248"/>
      <c r="D100" s="248"/>
      <c r="E100" s="164"/>
      <c r="F100" s="164"/>
      <c r="G100" s="164"/>
      <c r="H100" s="164"/>
      <c r="I100" s="165">
        <v>653</v>
      </c>
      <c r="J100" s="166">
        <v>8</v>
      </c>
      <c r="K100" s="166">
        <v>0</v>
      </c>
      <c r="L100" s="167" t="s">
        <v>249</v>
      </c>
      <c r="M100" s="165">
        <v>0</v>
      </c>
      <c r="N100" s="202">
        <f t="shared" si="38"/>
        <v>5771.6556900000005</v>
      </c>
      <c r="O100" s="202">
        <f t="shared" si="38"/>
        <v>0</v>
      </c>
      <c r="P100" s="202">
        <f t="shared" si="38"/>
        <v>5749.6137</v>
      </c>
      <c r="Q100" s="202">
        <f t="shared" si="38"/>
        <v>0</v>
      </c>
      <c r="R100" s="202">
        <f t="shared" si="38"/>
        <v>5846.03849</v>
      </c>
      <c r="S100" s="202">
        <f t="shared" si="38"/>
        <v>0</v>
      </c>
      <c r="U100" s="16"/>
    </row>
    <row r="101" spans="1:19" ht="15">
      <c r="A101" s="244" t="s">
        <v>5</v>
      </c>
      <c r="B101" s="244"/>
      <c r="C101" s="244"/>
      <c r="D101" s="244"/>
      <c r="E101" s="244"/>
      <c r="F101" s="244"/>
      <c r="G101" s="244"/>
      <c r="H101" s="244"/>
      <c r="I101" s="146">
        <v>653</v>
      </c>
      <c r="J101" s="142">
        <v>8</v>
      </c>
      <c r="K101" s="142">
        <v>1</v>
      </c>
      <c r="L101" s="163">
        <v>0</v>
      </c>
      <c r="M101" s="141">
        <v>0</v>
      </c>
      <c r="N101" s="204">
        <f>N102</f>
        <v>5323.44862</v>
      </c>
      <c r="O101" s="204">
        <v>0</v>
      </c>
      <c r="P101" s="204">
        <f>P102</f>
        <v>5299.89127</v>
      </c>
      <c r="Q101" s="204">
        <f>Q102</f>
        <v>0</v>
      </c>
      <c r="R101" s="204">
        <f>R102</f>
        <v>5373.82994</v>
      </c>
      <c r="S101" s="204">
        <f>S102</f>
        <v>0</v>
      </c>
    </row>
    <row r="102" spans="1:19" ht="22.5" customHeight="1">
      <c r="A102" s="245" t="s">
        <v>0</v>
      </c>
      <c r="B102" s="245"/>
      <c r="C102" s="245"/>
      <c r="D102" s="245"/>
      <c r="E102" s="245"/>
      <c r="F102" s="245"/>
      <c r="G102" s="245"/>
      <c r="H102" s="245"/>
      <c r="I102" s="24">
        <v>653</v>
      </c>
      <c r="J102" s="25">
        <v>8</v>
      </c>
      <c r="K102" s="25">
        <v>1</v>
      </c>
      <c r="L102" s="162" t="s">
        <v>250</v>
      </c>
      <c r="M102" s="24">
        <v>0</v>
      </c>
      <c r="N102" s="203">
        <f aca="true" t="shared" si="39" ref="N102:S102">N103+N104+N105+N106</f>
        <v>5323.44862</v>
      </c>
      <c r="O102" s="203">
        <f t="shared" si="39"/>
        <v>0</v>
      </c>
      <c r="P102" s="203">
        <f t="shared" si="39"/>
        <v>5299.89127</v>
      </c>
      <c r="Q102" s="203">
        <f t="shared" si="39"/>
        <v>0</v>
      </c>
      <c r="R102" s="203">
        <f t="shared" si="39"/>
        <v>5373.82994</v>
      </c>
      <c r="S102" s="203">
        <f t="shared" si="39"/>
        <v>0</v>
      </c>
    </row>
    <row r="103" spans="1:19" ht="15">
      <c r="A103" s="245" t="s">
        <v>48</v>
      </c>
      <c r="B103" s="245"/>
      <c r="C103" s="245"/>
      <c r="D103" s="245"/>
      <c r="E103" s="245"/>
      <c r="F103" s="245"/>
      <c r="G103" s="245"/>
      <c r="H103" s="245"/>
      <c r="I103" s="24">
        <v>653</v>
      </c>
      <c r="J103" s="25">
        <v>8</v>
      </c>
      <c r="K103" s="25">
        <v>1</v>
      </c>
      <c r="L103" s="162" t="s">
        <v>250</v>
      </c>
      <c r="M103" s="24">
        <v>111</v>
      </c>
      <c r="N103" s="203">
        <v>3441.98462</v>
      </c>
      <c r="O103" s="203">
        <v>0</v>
      </c>
      <c r="P103" s="203">
        <v>3710.57886</v>
      </c>
      <c r="Q103" s="203">
        <v>0</v>
      </c>
      <c r="R103" s="217">
        <v>4267.39904</v>
      </c>
      <c r="S103" s="203">
        <v>0</v>
      </c>
    </row>
    <row r="104" spans="1:19" ht="22.5" customHeight="1">
      <c r="A104" s="245" t="s">
        <v>53</v>
      </c>
      <c r="B104" s="245"/>
      <c r="C104" s="245"/>
      <c r="D104" s="245"/>
      <c r="E104" s="245"/>
      <c r="F104" s="245"/>
      <c r="G104" s="245"/>
      <c r="H104" s="245"/>
      <c r="I104" s="24">
        <v>653</v>
      </c>
      <c r="J104" s="25">
        <v>8</v>
      </c>
      <c r="K104" s="25">
        <v>1</v>
      </c>
      <c r="L104" s="162" t="s">
        <v>250</v>
      </c>
      <c r="M104" s="24">
        <v>112</v>
      </c>
      <c r="N104" s="203">
        <v>84.4</v>
      </c>
      <c r="O104" s="203">
        <v>0</v>
      </c>
      <c r="P104" s="203">
        <v>94.08</v>
      </c>
      <c r="Q104" s="203">
        <v>0</v>
      </c>
      <c r="R104" s="217">
        <v>94.815</v>
      </c>
      <c r="S104" s="203">
        <v>0</v>
      </c>
    </row>
    <row r="105" spans="1:19" ht="34.5" customHeight="1">
      <c r="A105" s="245" t="s">
        <v>52</v>
      </c>
      <c r="B105" s="245"/>
      <c r="C105" s="245"/>
      <c r="D105" s="245"/>
      <c r="E105" s="245"/>
      <c r="F105" s="245"/>
      <c r="G105" s="245"/>
      <c r="H105" s="245"/>
      <c r="I105" s="24">
        <v>653</v>
      </c>
      <c r="J105" s="25">
        <v>8</v>
      </c>
      <c r="K105" s="25">
        <v>1</v>
      </c>
      <c r="L105" s="162" t="s">
        <v>250</v>
      </c>
      <c r="M105" s="24">
        <v>242</v>
      </c>
      <c r="N105" s="203">
        <v>98.96</v>
      </c>
      <c r="O105" s="203">
        <v>0</v>
      </c>
      <c r="P105" s="203">
        <v>103.158</v>
      </c>
      <c r="Q105" s="203">
        <v>0</v>
      </c>
      <c r="R105" s="217">
        <v>107.5659</v>
      </c>
      <c r="S105" s="203">
        <v>0</v>
      </c>
    </row>
    <row r="106" spans="1:19" ht="30" customHeight="1">
      <c r="A106" s="245" t="s">
        <v>49</v>
      </c>
      <c r="B106" s="245"/>
      <c r="C106" s="245"/>
      <c r="D106" s="245"/>
      <c r="E106" s="245"/>
      <c r="F106" s="245"/>
      <c r="G106" s="245"/>
      <c r="H106" s="245"/>
      <c r="I106" s="24">
        <v>653</v>
      </c>
      <c r="J106" s="25">
        <v>8</v>
      </c>
      <c r="K106" s="25">
        <v>1</v>
      </c>
      <c r="L106" s="162" t="s">
        <v>250</v>
      </c>
      <c r="M106" s="24">
        <v>244</v>
      </c>
      <c r="N106" s="203">
        <v>1698.104</v>
      </c>
      <c r="O106" s="203">
        <v>0</v>
      </c>
      <c r="P106" s="203">
        <v>1392.07441</v>
      </c>
      <c r="Q106" s="203">
        <v>0</v>
      </c>
      <c r="R106" s="217">
        <v>904.05</v>
      </c>
      <c r="S106" s="203">
        <v>0</v>
      </c>
    </row>
    <row r="107" spans="1:19" ht="15">
      <c r="A107" s="244" t="s">
        <v>4</v>
      </c>
      <c r="B107" s="244"/>
      <c r="C107" s="244"/>
      <c r="D107" s="244"/>
      <c r="E107" s="244"/>
      <c r="F107" s="244"/>
      <c r="G107" s="244"/>
      <c r="H107" s="244"/>
      <c r="I107" s="146">
        <v>653</v>
      </c>
      <c r="J107" s="142">
        <v>8</v>
      </c>
      <c r="K107" s="142">
        <v>2</v>
      </c>
      <c r="L107" s="163">
        <v>0</v>
      </c>
      <c r="M107" s="141">
        <v>0</v>
      </c>
      <c r="N107" s="204">
        <f>N108</f>
        <v>448.20707</v>
      </c>
      <c r="O107" s="204">
        <v>0</v>
      </c>
      <c r="P107" s="204">
        <f aca="true" t="shared" si="40" ref="P107:S108">P108</f>
        <v>449.72243</v>
      </c>
      <c r="Q107" s="204">
        <f t="shared" si="40"/>
        <v>0</v>
      </c>
      <c r="R107" s="204">
        <f t="shared" si="40"/>
        <v>472.20854999999995</v>
      </c>
      <c r="S107" s="204">
        <f t="shared" si="40"/>
        <v>0</v>
      </c>
    </row>
    <row r="108" spans="1:19" ht="27" customHeight="1">
      <c r="A108" s="245" t="s">
        <v>0</v>
      </c>
      <c r="B108" s="245"/>
      <c r="C108" s="245"/>
      <c r="D108" s="245"/>
      <c r="E108" s="245"/>
      <c r="F108" s="245"/>
      <c r="G108" s="245"/>
      <c r="H108" s="245"/>
      <c r="I108" s="24">
        <v>653</v>
      </c>
      <c r="J108" s="25">
        <v>8</v>
      </c>
      <c r="K108" s="25">
        <v>2</v>
      </c>
      <c r="L108" s="162" t="s">
        <v>250</v>
      </c>
      <c r="M108" s="24">
        <v>0</v>
      </c>
      <c r="N108" s="203">
        <f>N109+N110</f>
        <v>448.20707</v>
      </c>
      <c r="O108" s="203">
        <v>0</v>
      </c>
      <c r="P108" s="203">
        <f>P109+P110</f>
        <v>449.72243</v>
      </c>
      <c r="Q108" s="203">
        <f t="shared" si="40"/>
        <v>0</v>
      </c>
      <c r="R108" s="203">
        <f>R109+R110</f>
        <v>472.20854999999995</v>
      </c>
      <c r="S108" s="203">
        <f t="shared" si="40"/>
        <v>0</v>
      </c>
    </row>
    <row r="109" spans="1:19" ht="24.75" customHeight="1">
      <c r="A109" s="245" t="s">
        <v>3</v>
      </c>
      <c r="B109" s="245"/>
      <c r="C109" s="245"/>
      <c r="D109" s="245"/>
      <c r="E109" s="245"/>
      <c r="F109" s="245"/>
      <c r="G109" s="245"/>
      <c r="H109" s="245"/>
      <c r="I109" s="24">
        <v>653</v>
      </c>
      <c r="J109" s="25">
        <v>8</v>
      </c>
      <c r="K109" s="25">
        <v>2</v>
      </c>
      <c r="L109" s="162" t="s">
        <v>250</v>
      </c>
      <c r="M109" s="24">
        <v>111</v>
      </c>
      <c r="N109" s="203">
        <v>394.20707</v>
      </c>
      <c r="O109" s="203">
        <v>0</v>
      </c>
      <c r="P109" s="203">
        <v>393.02243</v>
      </c>
      <c r="Q109" s="203">
        <v>0</v>
      </c>
      <c r="R109" s="217">
        <v>412.67355</v>
      </c>
      <c r="S109" s="203">
        <v>0</v>
      </c>
    </row>
    <row r="110" spans="1:19" ht="24" customHeight="1">
      <c r="A110" s="245" t="s">
        <v>53</v>
      </c>
      <c r="B110" s="245"/>
      <c r="C110" s="245"/>
      <c r="D110" s="245"/>
      <c r="E110" s="245"/>
      <c r="F110" s="245"/>
      <c r="G110" s="245"/>
      <c r="H110" s="245"/>
      <c r="I110" s="24">
        <v>653</v>
      </c>
      <c r="J110" s="25">
        <v>8</v>
      </c>
      <c r="K110" s="25">
        <v>2</v>
      </c>
      <c r="L110" s="162" t="s">
        <v>250</v>
      </c>
      <c r="M110" s="24">
        <v>112</v>
      </c>
      <c r="N110" s="203">
        <v>54</v>
      </c>
      <c r="O110" s="203">
        <v>0</v>
      </c>
      <c r="P110" s="203">
        <v>56.7</v>
      </c>
      <c r="Q110" s="203">
        <v>0</v>
      </c>
      <c r="R110" s="217">
        <v>59.535</v>
      </c>
      <c r="S110" s="203">
        <v>0</v>
      </c>
    </row>
    <row r="111" spans="1:19" ht="15">
      <c r="A111" s="243" t="s">
        <v>224</v>
      </c>
      <c r="B111" s="243"/>
      <c r="C111" s="243"/>
      <c r="D111" s="243"/>
      <c r="E111" s="243"/>
      <c r="F111" s="243"/>
      <c r="G111" s="243"/>
      <c r="H111" s="243"/>
      <c r="I111" s="143">
        <v>653</v>
      </c>
      <c r="J111" s="144">
        <v>10</v>
      </c>
      <c r="K111" s="144">
        <v>0</v>
      </c>
      <c r="L111" s="160">
        <v>0</v>
      </c>
      <c r="M111" s="143">
        <v>0</v>
      </c>
      <c r="N111" s="200">
        <f>N112</f>
        <v>60</v>
      </c>
      <c r="O111" s="200">
        <v>0</v>
      </c>
      <c r="P111" s="200">
        <f aca="true" t="shared" si="41" ref="P111:S112">P112</f>
        <v>60</v>
      </c>
      <c r="Q111" s="200">
        <f t="shared" si="41"/>
        <v>0</v>
      </c>
      <c r="R111" s="200">
        <f t="shared" si="41"/>
        <v>60</v>
      </c>
      <c r="S111" s="200">
        <f t="shared" si="41"/>
        <v>0</v>
      </c>
    </row>
    <row r="112" spans="1:19" ht="15">
      <c r="A112" s="244" t="s">
        <v>225</v>
      </c>
      <c r="B112" s="244"/>
      <c r="C112" s="244"/>
      <c r="D112" s="244"/>
      <c r="E112" s="244"/>
      <c r="F112" s="244"/>
      <c r="G112" s="244"/>
      <c r="H112" s="244"/>
      <c r="I112" s="141">
        <v>653</v>
      </c>
      <c r="J112" s="142">
        <v>10</v>
      </c>
      <c r="K112" s="142">
        <v>1</v>
      </c>
      <c r="L112" s="163">
        <v>0</v>
      </c>
      <c r="M112" s="141">
        <v>0</v>
      </c>
      <c r="N112" s="204">
        <f>N113</f>
        <v>60</v>
      </c>
      <c r="O112" s="204">
        <f>O113</f>
        <v>0</v>
      </c>
      <c r="P112" s="204">
        <f t="shared" si="41"/>
        <v>60</v>
      </c>
      <c r="Q112" s="204">
        <f t="shared" si="41"/>
        <v>0</v>
      </c>
      <c r="R112" s="204">
        <f t="shared" si="41"/>
        <v>60</v>
      </c>
      <c r="S112" s="204">
        <f t="shared" si="41"/>
        <v>0</v>
      </c>
    </row>
    <row r="113" spans="1:19" ht="15">
      <c r="A113" s="245" t="s">
        <v>48</v>
      </c>
      <c r="B113" s="245"/>
      <c r="C113" s="245"/>
      <c r="D113" s="245"/>
      <c r="E113" s="245"/>
      <c r="F113" s="245"/>
      <c r="G113" s="245"/>
      <c r="H113" s="245"/>
      <c r="I113" s="24">
        <v>653</v>
      </c>
      <c r="J113" s="25">
        <v>10</v>
      </c>
      <c r="K113" s="25">
        <v>1</v>
      </c>
      <c r="L113" s="162" t="s">
        <v>323</v>
      </c>
      <c r="M113" s="24">
        <v>321</v>
      </c>
      <c r="N113" s="203">
        <v>60</v>
      </c>
      <c r="O113" s="203">
        <v>0</v>
      </c>
      <c r="P113" s="203">
        <v>60</v>
      </c>
      <c r="Q113" s="203">
        <v>0</v>
      </c>
      <c r="R113" s="217">
        <v>60</v>
      </c>
      <c r="S113" s="203">
        <v>0</v>
      </c>
    </row>
    <row r="114" spans="1:19" ht="15">
      <c r="A114" s="243" t="s">
        <v>2</v>
      </c>
      <c r="B114" s="243"/>
      <c r="C114" s="243"/>
      <c r="D114" s="243"/>
      <c r="E114" s="243"/>
      <c r="F114" s="243"/>
      <c r="G114" s="243"/>
      <c r="H114" s="243"/>
      <c r="I114" s="143">
        <v>653</v>
      </c>
      <c r="J114" s="144">
        <v>11</v>
      </c>
      <c r="K114" s="144">
        <v>0</v>
      </c>
      <c r="L114" s="160">
        <v>0</v>
      </c>
      <c r="M114" s="143">
        <v>0</v>
      </c>
      <c r="N114" s="200">
        <f>N116</f>
        <v>1830.97287</v>
      </c>
      <c r="O114" s="200">
        <v>0</v>
      </c>
      <c r="P114" s="200">
        <f>P116</f>
        <v>1651.31291</v>
      </c>
      <c r="Q114" s="200">
        <f>Q116</f>
        <v>0</v>
      </c>
      <c r="R114" s="200">
        <f>R116</f>
        <v>1414.9053600000002</v>
      </c>
      <c r="S114" s="200">
        <f>S116</f>
        <v>0</v>
      </c>
    </row>
    <row r="115" spans="1:21" ht="45.75" customHeight="1">
      <c r="A115" s="248" t="s">
        <v>252</v>
      </c>
      <c r="B115" s="248"/>
      <c r="C115" s="248"/>
      <c r="D115" s="248"/>
      <c r="E115" s="164"/>
      <c r="F115" s="164"/>
      <c r="G115" s="164"/>
      <c r="H115" s="164"/>
      <c r="I115" s="165">
        <v>653</v>
      </c>
      <c r="J115" s="166">
        <v>3</v>
      </c>
      <c r="K115" s="166">
        <v>0</v>
      </c>
      <c r="L115" s="167" t="s">
        <v>253</v>
      </c>
      <c r="M115" s="165">
        <v>0</v>
      </c>
      <c r="N115" s="202">
        <f aca="true" t="shared" si="42" ref="N115:S115">N116</f>
        <v>1830.97287</v>
      </c>
      <c r="O115" s="202">
        <f t="shared" si="42"/>
        <v>0</v>
      </c>
      <c r="P115" s="202">
        <f t="shared" si="42"/>
        <v>1651.31291</v>
      </c>
      <c r="Q115" s="202">
        <f t="shared" si="42"/>
        <v>0</v>
      </c>
      <c r="R115" s="202">
        <f t="shared" si="42"/>
        <v>1414.9053600000002</v>
      </c>
      <c r="S115" s="202">
        <f t="shared" si="42"/>
        <v>0</v>
      </c>
      <c r="U115" s="16"/>
    </row>
    <row r="116" spans="1:19" ht="15">
      <c r="A116" s="244" t="s">
        <v>1</v>
      </c>
      <c r="B116" s="244"/>
      <c r="C116" s="244"/>
      <c r="D116" s="244"/>
      <c r="E116" s="244"/>
      <c r="F116" s="244"/>
      <c r="G116" s="244"/>
      <c r="H116" s="244"/>
      <c r="I116" s="141">
        <v>653</v>
      </c>
      <c r="J116" s="142">
        <v>11</v>
      </c>
      <c r="K116" s="142">
        <v>1</v>
      </c>
      <c r="L116" s="163">
        <v>0</v>
      </c>
      <c r="M116" s="141">
        <v>0</v>
      </c>
      <c r="N116" s="204">
        <f aca="true" t="shared" si="43" ref="N116:S116">N117+N118+N119</f>
        <v>1830.97287</v>
      </c>
      <c r="O116" s="204">
        <f t="shared" si="43"/>
        <v>0</v>
      </c>
      <c r="P116" s="204">
        <f t="shared" si="43"/>
        <v>1651.31291</v>
      </c>
      <c r="Q116" s="204">
        <f t="shared" si="43"/>
        <v>0</v>
      </c>
      <c r="R116" s="204">
        <f t="shared" si="43"/>
        <v>1414.9053600000002</v>
      </c>
      <c r="S116" s="204">
        <f t="shared" si="43"/>
        <v>0</v>
      </c>
    </row>
    <row r="117" spans="1:19" ht="15">
      <c r="A117" s="245" t="s">
        <v>48</v>
      </c>
      <c r="B117" s="245"/>
      <c r="C117" s="245"/>
      <c r="D117" s="245"/>
      <c r="E117" s="245"/>
      <c r="F117" s="245"/>
      <c r="G117" s="245"/>
      <c r="H117" s="245"/>
      <c r="I117" s="24">
        <v>653</v>
      </c>
      <c r="J117" s="25">
        <v>11</v>
      </c>
      <c r="K117" s="25">
        <v>1</v>
      </c>
      <c r="L117" s="162" t="s">
        <v>254</v>
      </c>
      <c r="M117" s="24">
        <v>111</v>
      </c>
      <c r="N117" s="203">
        <v>730.00087</v>
      </c>
      <c r="O117" s="203">
        <v>0</v>
      </c>
      <c r="P117" s="203">
        <v>766.50091</v>
      </c>
      <c r="Q117" s="203">
        <v>0</v>
      </c>
      <c r="R117" s="217">
        <v>804.82596</v>
      </c>
      <c r="S117" s="203">
        <v>0</v>
      </c>
    </row>
    <row r="118" spans="1:19" ht="15">
      <c r="A118" s="245" t="s">
        <v>53</v>
      </c>
      <c r="B118" s="245"/>
      <c r="C118" s="245"/>
      <c r="D118" s="245"/>
      <c r="E118" s="245"/>
      <c r="F118" s="245"/>
      <c r="G118" s="245"/>
      <c r="H118" s="245"/>
      <c r="I118" s="24">
        <v>653</v>
      </c>
      <c r="J118" s="25">
        <v>11</v>
      </c>
      <c r="K118" s="25">
        <v>1</v>
      </c>
      <c r="L118" s="162" t="s">
        <v>254</v>
      </c>
      <c r="M118" s="24">
        <v>112</v>
      </c>
      <c r="N118" s="203">
        <v>33.6</v>
      </c>
      <c r="O118" s="203">
        <v>0</v>
      </c>
      <c r="P118" s="203">
        <v>35.28</v>
      </c>
      <c r="Q118" s="203">
        <v>0</v>
      </c>
      <c r="R118" s="217">
        <v>33.075</v>
      </c>
      <c r="S118" s="203">
        <v>0</v>
      </c>
    </row>
    <row r="119" spans="1:19" ht="27.75" customHeight="1">
      <c r="A119" s="246" t="s">
        <v>49</v>
      </c>
      <c r="B119" s="246"/>
      <c r="C119" s="246"/>
      <c r="D119" s="246"/>
      <c r="E119" s="246"/>
      <c r="F119" s="219"/>
      <c r="G119" s="219"/>
      <c r="H119" s="219"/>
      <c r="I119" s="24">
        <v>653</v>
      </c>
      <c r="J119" s="25">
        <v>11</v>
      </c>
      <c r="K119" s="25">
        <v>1</v>
      </c>
      <c r="L119" s="162" t="s">
        <v>254</v>
      </c>
      <c r="M119" s="24">
        <v>244</v>
      </c>
      <c r="N119" s="203">
        <v>1067.372</v>
      </c>
      <c r="O119" s="203">
        <v>0</v>
      </c>
      <c r="P119" s="203">
        <v>849.532</v>
      </c>
      <c r="Q119" s="203">
        <v>0</v>
      </c>
      <c r="R119" s="217">
        <v>577.0044</v>
      </c>
      <c r="S119" s="203">
        <v>0</v>
      </c>
    </row>
    <row r="120" spans="1:19" ht="15">
      <c r="A120" s="11"/>
      <c r="B120" s="11"/>
      <c r="C120" s="11"/>
      <c r="D120" s="11"/>
      <c r="E120" s="11"/>
      <c r="F120" s="8"/>
      <c r="G120" s="8"/>
      <c r="H120" s="8"/>
      <c r="I120" s="8"/>
      <c r="J120" s="8"/>
      <c r="K120" s="8"/>
      <c r="L120" s="8"/>
      <c r="M120" s="8"/>
      <c r="N120" s="9"/>
      <c r="O120" s="9"/>
      <c r="P120" s="9"/>
      <c r="Q120" s="9"/>
      <c r="R120" s="13"/>
      <c r="S120" s="8" t="s">
        <v>45</v>
      </c>
    </row>
    <row r="123" spans="14:19" ht="15">
      <c r="N123" s="168">
        <f>N16+N33+N37+N54+N57+N63+N80+N100+N115+N70</f>
        <v>28094.9939</v>
      </c>
      <c r="O123" s="168"/>
      <c r="P123" s="168">
        <f>P16+P33+P37+P54+P57+P63+P80+P100+P115+P70</f>
        <v>26519.6</v>
      </c>
      <c r="Q123" s="168"/>
      <c r="R123" s="168">
        <f>R16+R33+R37+R54+R57+R63+R80+R100+R115+R70</f>
        <v>27167.4</v>
      </c>
      <c r="S123" s="168"/>
    </row>
    <row r="125" spans="14:18" ht="15">
      <c r="N125" s="1">
        <v>32350.6</v>
      </c>
      <c r="P125" s="1">
        <v>28562.6</v>
      </c>
      <c r="R125" s="14">
        <v>28603.4</v>
      </c>
    </row>
    <row r="126" ht="15">
      <c r="N126" s="168">
        <f>N125-N123</f>
        <v>4255.606099999997</v>
      </c>
    </row>
    <row r="127" spans="13:19" ht="15">
      <c r="M127" s="1" t="s">
        <v>263</v>
      </c>
      <c r="N127" s="168">
        <f>N57+N63+N70+N80</f>
        <v>7220.67398</v>
      </c>
      <c r="O127" s="168">
        <f>O57+O63+O70+O80</f>
        <v>136.33200000000002</v>
      </c>
      <c r="P127" s="168">
        <f>P57+P63+P70+P80</f>
        <v>6767.02044</v>
      </c>
      <c r="Q127" s="168">
        <f>Q57+Q63+Q70+Q80</f>
        <v>2.328</v>
      </c>
      <c r="R127" s="168">
        <f>R57+R63+R70+R80</f>
        <v>7116.64473</v>
      </c>
      <c r="S127" s="199">
        <f>R127/R125*100</f>
        <v>24.880415370200744</v>
      </c>
    </row>
    <row r="128" spans="13:19" ht="15">
      <c r="M128" s="1" t="s">
        <v>262</v>
      </c>
      <c r="N128" s="168">
        <f>N16+N33+N37+N54+N71+N100+N115</f>
        <v>79275.39306999999</v>
      </c>
      <c r="O128" s="168">
        <f>O16+O33+O37+O54+O71+O100+O115</f>
        <v>171.2</v>
      </c>
      <c r="P128" s="168">
        <f>P16+P33+P37+P54+P71+P100+P115</f>
        <v>21795.57956</v>
      </c>
      <c r="Q128" s="168">
        <f>Q16+Q33+Q37+Q54+Q71+Q100+Q115</f>
        <v>171.2</v>
      </c>
      <c r="R128" s="168">
        <f>R16+R33+R37+R54+R71+R100+R115</f>
        <v>21486.75527</v>
      </c>
      <c r="S128" s="199">
        <f>R128/R125*100</f>
        <v>75.11958462979925</v>
      </c>
    </row>
    <row r="129" spans="14:18" ht="15">
      <c r="N129" s="168">
        <f>N127+N128</f>
        <v>86496.06704999998</v>
      </c>
      <c r="O129" s="168">
        <f>O127+O128</f>
        <v>307.53200000000004</v>
      </c>
      <c r="P129" s="168">
        <f>P127+P128</f>
        <v>28562.6</v>
      </c>
      <c r="Q129" s="168">
        <f>Q127+Q128</f>
        <v>173.528</v>
      </c>
      <c r="R129" s="168">
        <f>R127+R128</f>
        <v>28603.4</v>
      </c>
    </row>
  </sheetData>
  <sheetProtection/>
  <autoFilter ref="A1:S120"/>
  <mergeCells count="119">
    <mergeCell ref="A83:H83"/>
    <mergeCell ref="A84:H84"/>
    <mergeCell ref="A86:H86"/>
    <mergeCell ref="A87:H87"/>
    <mergeCell ref="A19:E19"/>
    <mergeCell ref="A26:H26"/>
    <mergeCell ref="A27:H27"/>
    <mergeCell ref="A80:D80"/>
    <mergeCell ref="A81:D81"/>
    <mergeCell ref="A78:H78"/>
    <mergeCell ref="A85:H85"/>
    <mergeCell ref="A6:S7"/>
    <mergeCell ref="A9:G11"/>
    <mergeCell ref="O9:O11"/>
    <mergeCell ref="P9:S9"/>
    <mergeCell ref="Q10:Q11"/>
    <mergeCell ref="S10:S11"/>
    <mergeCell ref="N9:N11"/>
    <mergeCell ref="A63:D63"/>
    <mergeCell ref="A82:H82"/>
    <mergeCell ref="P10:P11"/>
    <mergeCell ref="J9:M9"/>
    <mergeCell ref="J10:M10"/>
    <mergeCell ref="R10:R11"/>
    <mergeCell ref="A13:H13"/>
    <mergeCell ref="A14:H14"/>
    <mergeCell ref="A15:H15"/>
    <mergeCell ref="A17:H17"/>
    <mergeCell ref="A18:H18"/>
    <mergeCell ref="A16:D16"/>
    <mergeCell ref="A12:D12"/>
    <mergeCell ref="A23:H23"/>
    <mergeCell ref="A20:H20"/>
    <mergeCell ref="A21:H21"/>
    <mergeCell ref="A22:H22"/>
    <mergeCell ref="A24:H24"/>
    <mergeCell ref="A25:E25"/>
    <mergeCell ref="A29:H29"/>
    <mergeCell ref="A30:H30"/>
    <mergeCell ref="A31:E31"/>
    <mergeCell ref="A32:H32"/>
    <mergeCell ref="A28:H28"/>
    <mergeCell ref="A39:H39"/>
    <mergeCell ref="A40:H40"/>
    <mergeCell ref="A33:D33"/>
    <mergeCell ref="A41:H41"/>
    <mergeCell ref="A42:H42"/>
    <mergeCell ref="A34:H34"/>
    <mergeCell ref="A35:H35"/>
    <mergeCell ref="A36:H36"/>
    <mergeCell ref="A38:H38"/>
    <mergeCell ref="A37:D37"/>
    <mergeCell ref="A45:H45"/>
    <mergeCell ref="A46:H46"/>
    <mergeCell ref="A47:H47"/>
    <mergeCell ref="A48:H48"/>
    <mergeCell ref="A49:H49"/>
    <mergeCell ref="A43:H43"/>
    <mergeCell ref="A44:H44"/>
    <mergeCell ref="A50:H50"/>
    <mergeCell ref="A51:H51"/>
    <mergeCell ref="A52:H52"/>
    <mergeCell ref="A53:H53"/>
    <mergeCell ref="A55:H55"/>
    <mergeCell ref="A56:H56"/>
    <mergeCell ref="A58:H58"/>
    <mergeCell ref="A54:D54"/>
    <mergeCell ref="A57:D57"/>
    <mergeCell ref="A59:H59"/>
    <mergeCell ref="A60:H60"/>
    <mergeCell ref="A61:H61"/>
    <mergeCell ref="A62:H62"/>
    <mergeCell ref="A64:H64"/>
    <mergeCell ref="A65:H65"/>
    <mergeCell ref="A76:H76"/>
    <mergeCell ref="A66:H66"/>
    <mergeCell ref="A67:H67"/>
    <mergeCell ref="A73:H73"/>
    <mergeCell ref="A74:H74"/>
    <mergeCell ref="A70:D70"/>
    <mergeCell ref="A71:D71"/>
    <mergeCell ref="A118:H118"/>
    <mergeCell ref="A95:H95"/>
    <mergeCell ref="A96:H96"/>
    <mergeCell ref="A116:H116"/>
    <mergeCell ref="A117:H117"/>
    <mergeCell ref="A79:H79"/>
    <mergeCell ref="A88:H88"/>
    <mergeCell ref="A89:H89"/>
    <mergeCell ref="A100:D100"/>
    <mergeCell ref="A115:D115"/>
    <mergeCell ref="A114:H114"/>
    <mergeCell ref="A102:H102"/>
    <mergeCell ref="A90:H90"/>
    <mergeCell ref="A91:H91"/>
    <mergeCell ref="A93:H93"/>
    <mergeCell ref="A94:H94"/>
    <mergeCell ref="A92:D92"/>
    <mergeCell ref="A113:H113"/>
    <mergeCell ref="A119:E119"/>
    <mergeCell ref="A104:H104"/>
    <mergeCell ref="A105:H105"/>
    <mergeCell ref="A106:H106"/>
    <mergeCell ref="A107:H107"/>
    <mergeCell ref="A108:H108"/>
    <mergeCell ref="A109:H109"/>
    <mergeCell ref="A111:H111"/>
    <mergeCell ref="A110:H110"/>
    <mergeCell ref="A112:H112"/>
    <mergeCell ref="A68:H68"/>
    <mergeCell ref="A69:H69"/>
    <mergeCell ref="A72:H72"/>
    <mergeCell ref="A103:H103"/>
    <mergeCell ref="A97:H97"/>
    <mergeCell ref="A98:H98"/>
    <mergeCell ref="A99:H99"/>
    <mergeCell ref="A101:H101"/>
    <mergeCell ref="A75:H75"/>
    <mergeCell ref="A77:H77"/>
  </mergeCells>
  <printOptions/>
  <pageMargins left="0.8267716535433072" right="0.2755905511811024" top="0.3937007874015748" bottom="0.31496062992125984" header="0.31496062992125984" footer="0.31496062992125984"/>
  <pageSetup fitToHeight="0" fitToWidth="1" horizontalDpi="1200" verticalDpi="1200" orientation="portrait" paperSize="9" scale="67" r:id="rId1"/>
  <rowBreaks count="1" manualBreakCount="1">
    <brk id="11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0.57421875" style="0" customWidth="1"/>
    <col min="4" max="4" width="11.28125" style="0" hidden="1" customWidth="1"/>
  </cols>
  <sheetData>
    <row r="1" ht="15.75">
      <c r="F1" s="106" t="s">
        <v>137</v>
      </c>
    </row>
    <row r="2" ht="15.75">
      <c r="F2" s="106" t="s">
        <v>138</v>
      </c>
    </row>
    <row r="3" ht="15.75">
      <c r="F3" s="106" t="s">
        <v>139</v>
      </c>
    </row>
    <row r="4" ht="15.75">
      <c r="F4" s="106" t="s">
        <v>56</v>
      </c>
    </row>
    <row r="5" spans="1:6" ht="15.75">
      <c r="A5" s="71"/>
      <c r="F5" s="106" t="s">
        <v>335</v>
      </c>
    </row>
    <row r="6" spans="1:6" ht="60.75" customHeight="1">
      <c r="A6" s="234" t="s">
        <v>318</v>
      </c>
      <c r="B6" s="234"/>
      <c r="C6" s="234"/>
      <c r="D6" s="234"/>
      <c r="E6" s="234"/>
      <c r="F6" s="234"/>
    </row>
    <row r="7" spans="1:6" ht="15.75">
      <c r="A7" s="72"/>
      <c r="F7" s="82" t="s">
        <v>222</v>
      </c>
    </row>
    <row r="8" spans="1:6" ht="35.25" customHeight="1">
      <c r="A8" s="148" t="s">
        <v>206</v>
      </c>
      <c r="B8" s="75" t="s">
        <v>100</v>
      </c>
      <c r="C8" s="102" t="s">
        <v>134</v>
      </c>
      <c r="D8" s="102" t="s">
        <v>133</v>
      </c>
      <c r="E8" s="102" t="s">
        <v>135</v>
      </c>
      <c r="F8" s="102" t="s">
        <v>207</v>
      </c>
    </row>
    <row r="9" spans="1:6" ht="35.25" customHeight="1">
      <c r="A9" s="73" t="s">
        <v>219</v>
      </c>
      <c r="B9" s="94">
        <v>2935.2</v>
      </c>
      <c r="C9" s="156">
        <v>732.1</v>
      </c>
      <c r="D9" s="94">
        <f>C9-B9</f>
        <v>-2203.1</v>
      </c>
      <c r="E9" s="94">
        <v>768.6</v>
      </c>
      <c r="F9" s="94">
        <v>807.1</v>
      </c>
    </row>
    <row r="10" spans="1:6" ht="31.5">
      <c r="A10" s="73" t="s">
        <v>220</v>
      </c>
      <c r="B10" s="94">
        <v>2935.2</v>
      </c>
      <c r="C10" s="156">
        <v>3429.7</v>
      </c>
      <c r="D10" s="94">
        <f aca="true" t="shared" si="0" ref="D10:D15">C10-B10</f>
        <v>494.5</v>
      </c>
      <c r="E10" s="94">
        <v>3524.6</v>
      </c>
      <c r="F10" s="94">
        <v>3570.1</v>
      </c>
    </row>
    <row r="11" spans="1:6" ht="31.5" customHeight="1">
      <c r="A11" s="74" t="s">
        <v>101</v>
      </c>
      <c r="B11" s="95">
        <v>27661.2</v>
      </c>
      <c r="C11" s="95">
        <v>76704.51795</v>
      </c>
      <c r="D11" s="94">
        <f t="shared" si="0"/>
        <v>49043.31795</v>
      </c>
      <c r="E11" s="95">
        <v>20100.1</v>
      </c>
      <c r="F11" s="95">
        <v>19939.8</v>
      </c>
    </row>
    <row r="12" spans="1:6" ht="31.5">
      <c r="A12" s="73" t="s">
        <v>102</v>
      </c>
      <c r="B12" s="94">
        <v>167.1</v>
      </c>
      <c r="C12" s="94">
        <v>156</v>
      </c>
      <c r="D12" s="94">
        <f t="shared" si="0"/>
        <v>-11.099999999999994</v>
      </c>
      <c r="E12" s="94">
        <v>156</v>
      </c>
      <c r="F12" s="94">
        <v>156</v>
      </c>
    </row>
    <row r="13" spans="1:6" ht="31.5">
      <c r="A13" s="73" t="s">
        <v>103</v>
      </c>
      <c r="B13" s="94">
        <v>21</v>
      </c>
      <c r="C13" s="94">
        <v>15.2</v>
      </c>
      <c r="D13" s="94">
        <f t="shared" si="0"/>
        <v>-5.800000000000001</v>
      </c>
      <c r="E13" s="94">
        <v>15.2</v>
      </c>
      <c r="F13" s="94">
        <v>15.2</v>
      </c>
    </row>
    <row r="14" spans="1:6" ht="15.75">
      <c r="A14" s="73" t="s">
        <v>28</v>
      </c>
      <c r="B14" s="94">
        <v>1396.9</v>
      </c>
      <c r="C14" s="94">
        <f>3560.5892+365</f>
        <v>3925.5892</v>
      </c>
      <c r="D14" s="94">
        <f t="shared" si="0"/>
        <v>2528.6892</v>
      </c>
      <c r="E14" s="94">
        <f>1528.8+1239+2.3</f>
        <v>2770.1000000000004</v>
      </c>
      <c r="F14" s="94">
        <f>1528.8+1301+2.4</f>
        <v>2832.2000000000003</v>
      </c>
    </row>
    <row r="15" spans="1:6" ht="15.75">
      <c r="A15" s="73" t="s">
        <v>104</v>
      </c>
      <c r="B15" s="94">
        <v>129.1</v>
      </c>
      <c r="C15" s="94"/>
      <c r="D15" s="94">
        <f t="shared" si="0"/>
        <v>-129.1</v>
      </c>
      <c r="E15" s="94"/>
      <c r="F15" s="157"/>
    </row>
    <row r="16" spans="1:6" ht="15.75">
      <c r="A16" s="76" t="s">
        <v>105</v>
      </c>
      <c r="B16" s="96">
        <f>SUM(B10:B15)</f>
        <v>32310.5</v>
      </c>
      <c r="C16" s="96">
        <f>SUM(C9:C15)</f>
        <v>84963.10715</v>
      </c>
      <c r="D16" s="96">
        <f>SUM(D9:D15)</f>
        <v>49717.40715</v>
      </c>
      <c r="E16" s="96">
        <f>SUM(E9:E15)</f>
        <v>27334.6</v>
      </c>
      <c r="F16" s="158">
        <f>SUM(F9:F15)</f>
        <v>27320.4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</cols>
  <sheetData>
    <row r="1" spans="1:5" ht="15">
      <c r="A1" s="77"/>
      <c r="B1" s="78"/>
      <c r="C1" s="79"/>
      <c r="D1" s="79"/>
      <c r="E1" s="79"/>
    </row>
    <row r="2" spans="1:7" ht="18.75">
      <c r="A2" s="77"/>
      <c r="B2" s="78"/>
      <c r="C2" s="80"/>
      <c r="D2" s="80"/>
      <c r="G2" s="106" t="s">
        <v>106</v>
      </c>
    </row>
    <row r="3" spans="1:7" ht="18.75">
      <c r="A3" s="77"/>
      <c r="B3" s="81"/>
      <c r="C3" s="80"/>
      <c r="D3" s="80"/>
      <c r="G3" s="106" t="s">
        <v>138</v>
      </c>
    </row>
    <row r="4" spans="1:7" ht="18.75">
      <c r="A4" s="77"/>
      <c r="B4" s="82"/>
      <c r="C4" s="80"/>
      <c r="D4" s="80"/>
      <c r="G4" s="106" t="s">
        <v>139</v>
      </c>
    </row>
    <row r="5" spans="1:7" ht="18.75">
      <c r="A5" s="77"/>
      <c r="B5" s="82"/>
      <c r="C5" s="80"/>
      <c r="D5" s="80"/>
      <c r="G5" s="106" t="s">
        <v>56</v>
      </c>
    </row>
    <row r="6" spans="1:7" ht="15.75">
      <c r="A6" s="77"/>
      <c r="B6" s="82"/>
      <c r="C6" s="82"/>
      <c r="D6" s="82"/>
      <c r="G6" s="106" t="s">
        <v>335</v>
      </c>
    </row>
    <row r="7" spans="1:5" ht="15">
      <c r="A7" s="77"/>
      <c r="B7" s="78"/>
      <c r="C7" s="81"/>
      <c r="D7" s="81"/>
      <c r="E7" s="81"/>
    </row>
    <row r="8" spans="1:7" ht="18.75">
      <c r="A8" s="262" t="s">
        <v>107</v>
      </c>
      <c r="B8" s="262"/>
      <c r="C8" s="262"/>
      <c r="D8" s="262"/>
      <c r="E8" s="262"/>
      <c r="F8" s="262"/>
      <c r="G8" s="262"/>
    </row>
    <row r="9" spans="1:7" ht="18.75" customHeight="1">
      <c r="A9" s="263" t="s">
        <v>311</v>
      </c>
      <c r="B9" s="263"/>
      <c r="C9" s="263"/>
      <c r="D9" s="263"/>
      <c r="E9" s="263"/>
      <c r="F9" s="263"/>
      <c r="G9" s="263"/>
    </row>
    <row r="10" spans="1:5" ht="15">
      <c r="A10" s="77"/>
      <c r="B10" s="78"/>
      <c r="C10" s="79"/>
      <c r="D10" s="79"/>
      <c r="E10" s="79"/>
    </row>
    <row r="11" spans="1:7" ht="15">
      <c r="A11" s="77"/>
      <c r="B11" s="78"/>
      <c r="C11" s="79"/>
      <c r="D11" s="259"/>
      <c r="E11" s="259"/>
      <c r="F11" s="259" t="s">
        <v>222</v>
      </c>
      <c r="G11" s="259"/>
    </row>
    <row r="12" spans="1:7" ht="15">
      <c r="A12" s="264" t="s">
        <v>108</v>
      </c>
      <c r="B12" s="266" t="s">
        <v>109</v>
      </c>
      <c r="C12" s="268" t="s">
        <v>110</v>
      </c>
      <c r="D12" s="260"/>
      <c r="E12" s="261"/>
      <c r="F12" s="260" t="s">
        <v>315</v>
      </c>
      <c r="G12" s="261"/>
    </row>
    <row r="13" spans="1:7" ht="15">
      <c r="A13" s="265"/>
      <c r="B13" s="267"/>
      <c r="C13" s="83" t="s">
        <v>111</v>
      </c>
      <c r="D13" s="83" t="s">
        <v>112</v>
      </c>
      <c r="E13" s="83" t="s">
        <v>198</v>
      </c>
      <c r="F13" s="83" t="s">
        <v>316</v>
      </c>
      <c r="G13" s="83" t="s">
        <v>317</v>
      </c>
    </row>
    <row r="14" spans="1:7" ht="29.25" hidden="1">
      <c r="A14" s="84"/>
      <c r="B14" s="85" t="s">
        <v>113</v>
      </c>
      <c r="C14" s="83"/>
      <c r="D14" s="83"/>
      <c r="E14" s="86">
        <f>661492.51/1000</f>
        <v>661.49251</v>
      </c>
      <c r="F14" s="83"/>
      <c r="G14" s="86">
        <f>661492.51/1000</f>
        <v>661.49251</v>
      </c>
    </row>
    <row r="15" spans="1:7" ht="29.25">
      <c r="A15" s="87" t="s">
        <v>114</v>
      </c>
      <c r="B15" s="85" t="s">
        <v>115</v>
      </c>
      <c r="C15" s="86">
        <f>C20-C16</f>
        <v>1697.699999999997</v>
      </c>
      <c r="D15" s="86">
        <v>58</v>
      </c>
      <c r="E15" s="86">
        <f>E20-E16</f>
        <v>140.10000000000582</v>
      </c>
      <c r="F15" s="86">
        <f>F20-F16</f>
        <v>0</v>
      </c>
      <c r="G15" s="86">
        <f>G20-G16</f>
        <v>0</v>
      </c>
    </row>
    <row r="16" spans="1:7" ht="15">
      <c r="A16" s="88" t="s">
        <v>116</v>
      </c>
      <c r="B16" s="89" t="s">
        <v>117</v>
      </c>
      <c r="C16" s="90">
        <f>C17</f>
        <v>84191.6</v>
      </c>
      <c r="D16" s="90">
        <v>33746.6</v>
      </c>
      <c r="E16" s="275">
        <f>E17</f>
        <v>86356</v>
      </c>
      <c r="F16" s="90">
        <f aca="true" t="shared" si="0" ref="F16:G18">F17</f>
        <v>28562.6</v>
      </c>
      <c r="G16" s="90">
        <f t="shared" si="0"/>
        <v>28603.4</v>
      </c>
    </row>
    <row r="17" spans="1:7" ht="15">
      <c r="A17" s="91" t="s">
        <v>118</v>
      </c>
      <c r="B17" s="92" t="s">
        <v>119</v>
      </c>
      <c r="C17" s="93">
        <f>C18</f>
        <v>84191.6</v>
      </c>
      <c r="D17" s="93">
        <v>33746.6</v>
      </c>
      <c r="E17" s="276">
        <f>E18</f>
        <v>86356</v>
      </c>
      <c r="F17" s="93">
        <f t="shared" si="0"/>
        <v>28562.6</v>
      </c>
      <c r="G17" s="93">
        <f t="shared" si="0"/>
        <v>28603.4</v>
      </c>
    </row>
    <row r="18" spans="1:7" ht="15">
      <c r="A18" s="91" t="s">
        <v>120</v>
      </c>
      <c r="B18" s="92" t="s">
        <v>121</v>
      </c>
      <c r="C18" s="93">
        <f>C19</f>
        <v>84191.6</v>
      </c>
      <c r="D18" s="93">
        <v>33746.6</v>
      </c>
      <c r="E18" s="276">
        <f>E19</f>
        <v>86356</v>
      </c>
      <c r="F18" s="93">
        <f t="shared" si="0"/>
        <v>28562.6</v>
      </c>
      <c r="G18" s="93">
        <f t="shared" si="0"/>
        <v>28603.4</v>
      </c>
    </row>
    <row r="19" spans="1:7" ht="30">
      <c r="A19" s="91" t="s">
        <v>122</v>
      </c>
      <c r="B19" s="92" t="s">
        <v>123</v>
      </c>
      <c r="C19" s="93">
        <v>84191.6</v>
      </c>
      <c r="D19" s="93">
        <v>33746.6</v>
      </c>
      <c r="E19" s="276">
        <v>86356</v>
      </c>
      <c r="F19" s="93">
        <v>28562.6</v>
      </c>
      <c r="G19" s="93">
        <v>28603.4</v>
      </c>
    </row>
    <row r="20" spans="1:7" ht="15">
      <c r="A20" s="88" t="s">
        <v>124</v>
      </c>
      <c r="B20" s="89" t="s">
        <v>125</v>
      </c>
      <c r="C20" s="90">
        <f>C21</f>
        <v>85889.3</v>
      </c>
      <c r="D20" s="90">
        <v>33804.6</v>
      </c>
      <c r="E20" s="275">
        <f>E21</f>
        <v>86496.1</v>
      </c>
      <c r="F20" s="90">
        <f aca="true" t="shared" si="1" ref="F20:G22">F21</f>
        <v>28562.6</v>
      </c>
      <c r="G20" s="90">
        <f t="shared" si="1"/>
        <v>28603.4</v>
      </c>
    </row>
    <row r="21" spans="1:7" ht="15">
      <c r="A21" s="91" t="s">
        <v>126</v>
      </c>
      <c r="B21" s="92" t="s">
        <v>127</v>
      </c>
      <c r="C21" s="90">
        <f>C22</f>
        <v>85889.3</v>
      </c>
      <c r="D21" s="93">
        <v>33804.6</v>
      </c>
      <c r="E21" s="276">
        <f>E22</f>
        <v>86496.1</v>
      </c>
      <c r="F21" s="93">
        <f t="shared" si="1"/>
        <v>28562.6</v>
      </c>
      <c r="G21" s="93">
        <f t="shared" si="1"/>
        <v>28603.4</v>
      </c>
    </row>
    <row r="22" spans="1:7" ht="15">
      <c r="A22" s="91" t="s">
        <v>128</v>
      </c>
      <c r="B22" s="92" t="s">
        <v>129</v>
      </c>
      <c r="C22" s="90">
        <f>C23</f>
        <v>85889.3</v>
      </c>
      <c r="D22" s="93">
        <v>33804.6</v>
      </c>
      <c r="E22" s="276">
        <f>E23</f>
        <v>86496.1</v>
      </c>
      <c r="F22" s="93">
        <f t="shared" si="1"/>
        <v>28562.6</v>
      </c>
      <c r="G22" s="93">
        <f t="shared" si="1"/>
        <v>28603.4</v>
      </c>
    </row>
    <row r="23" spans="1:7" ht="30">
      <c r="A23" s="91" t="s">
        <v>130</v>
      </c>
      <c r="B23" s="92" t="s">
        <v>131</v>
      </c>
      <c r="C23" s="90">
        <v>85889.3</v>
      </c>
      <c r="D23" s="93">
        <v>33804.6</v>
      </c>
      <c r="E23" s="276">
        <v>86496.1</v>
      </c>
      <c r="F23" s="93">
        <v>28562.6</v>
      </c>
      <c r="G23" s="93">
        <v>28603.4</v>
      </c>
    </row>
    <row r="24" spans="1:7" ht="29.25">
      <c r="A24" s="91"/>
      <c r="B24" s="85" t="s">
        <v>226</v>
      </c>
      <c r="C24" s="86">
        <f>C20-C16</f>
        <v>1697.699999999997</v>
      </c>
      <c r="D24" s="86">
        <v>58</v>
      </c>
      <c r="E24" s="86">
        <f>E15</f>
        <v>140.10000000000582</v>
      </c>
      <c r="F24" s="86">
        <f>F15</f>
        <v>0</v>
      </c>
      <c r="G24" s="86">
        <f>G15</f>
        <v>0</v>
      </c>
    </row>
  </sheetData>
  <sheetProtection/>
  <mergeCells count="8">
    <mergeCell ref="F11:G11"/>
    <mergeCell ref="F12:G12"/>
    <mergeCell ref="D11:E11"/>
    <mergeCell ref="A12:A13"/>
    <mergeCell ref="B12:B13"/>
    <mergeCell ref="C12:E12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zoomScalePageLayoutView="0" workbookViewId="0" topLeftCell="A7">
      <selection activeCell="C13" sqref="C13"/>
    </sheetView>
  </sheetViews>
  <sheetFormatPr defaultColWidth="9.140625" defaultRowHeight="15"/>
  <cols>
    <col min="1" max="1" width="9.140625" style="79" customWidth="1"/>
    <col min="2" max="2" width="65.8515625" style="79" customWidth="1"/>
    <col min="3" max="3" width="13.57421875" style="79" customWidth="1"/>
    <col min="4" max="4" width="11.140625" style="79" customWidth="1"/>
    <col min="5" max="5" width="11.00390625" style="79" customWidth="1"/>
    <col min="6" max="16384" width="9.140625" style="79" customWidth="1"/>
  </cols>
  <sheetData>
    <row r="2" ht="15.75">
      <c r="E2" s="106" t="s">
        <v>208</v>
      </c>
    </row>
    <row r="3" ht="15.75">
      <c r="E3" s="106" t="s">
        <v>138</v>
      </c>
    </row>
    <row r="4" ht="15.75">
      <c r="E4" s="106" t="s">
        <v>139</v>
      </c>
    </row>
    <row r="5" ht="15.75">
      <c r="E5" s="106" t="s">
        <v>56</v>
      </c>
    </row>
    <row r="6" ht="15.75">
      <c r="E6" s="106" t="s">
        <v>335</v>
      </c>
    </row>
    <row r="8" spans="2:7" ht="73.5" customHeight="1">
      <c r="B8" s="234" t="s">
        <v>312</v>
      </c>
      <c r="C8" s="234"/>
      <c r="D8" s="234"/>
      <c r="E8" s="234"/>
      <c r="F8" s="154"/>
      <c r="G8" s="154"/>
    </row>
    <row r="9" spans="2:7" ht="18.75">
      <c r="B9" s="155"/>
      <c r="C9" s="155"/>
      <c r="D9" s="155"/>
      <c r="E9" s="155"/>
      <c r="F9" s="154"/>
      <c r="G9" s="154"/>
    </row>
    <row r="10" ht="15">
      <c r="E10" s="82" t="s">
        <v>222</v>
      </c>
    </row>
    <row r="11" spans="2:5" ht="15.75" customHeight="1">
      <c r="B11" s="269" t="s">
        <v>44</v>
      </c>
      <c r="C11" s="272" t="s">
        <v>46</v>
      </c>
      <c r="D11" s="270" t="s">
        <v>210</v>
      </c>
      <c r="E11" s="271"/>
    </row>
    <row r="12" spans="2:5" ht="15">
      <c r="B12" s="269"/>
      <c r="C12" s="273"/>
      <c r="D12" s="102" t="s">
        <v>57</v>
      </c>
      <c r="E12" s="102" t="s">
        <v>197</v>
      </c>
    </row>
    <row r="13" spans="2:5" ht="63">
      <c r="B13" s="76" t="s">
        <v>211</v>
      </c>
      <c r="C13" s="225">
        <f>C14+C17+C20</f>
        <v>59616.97315</v>
      </c>
      <c r="D13" s="149">
        <f>D14+D17+D18+D20</f>
        <v>2043</v>
      </c>
      <c r="E13" s="149">
        <f>E14+E17+E18+E20</f>
        <v>1436</v>
      </c>
    </row>
    <row r="14" spans="2:5" ht="47.25">
      <c r="B14" s="73" t="s">
        <v>212</v>
      </c>
      <c r="C14" s="225">
        <v>58094.01715</v>
      </c>
      <c r="D14" s="150">
        <v>1943</v>
      </c>
      <c r="E14" s="150">
        <v>1436</v>
      </c>
    </row>
    <row r="15" spans="2:5" ht="15.75">
      <c r="B15" s="151" t="s">
        <v>213</v>
      </c>
      <c r="C15" s="226"/>
      <c r="D15" s="152"/>
      <c r="E15" s="152"/>
    </row>
    <row r="16" spans="2:5" ht="15.75">
      <c r="B16" s="151" t="s">
        <v>214</v>
      </c>
      <c r="C16" s="226"/>
      <c r="D16" s="152"/>
      <c r="E16" s="152"/>
    </row>
    <row r="17" spans="2:5" ht="31.5">
      <c r="B17" s="153" t="s">
        <v>47</v>
      </c>
      <c r="C17" s="225">
        <v>307.056</v>
      </c>
      <c r="D17" s="149">
        <v>0</v>
      </c>
      <c r="E17" s="149">
        <v>0</v>
      </c>
    </row>
    <row r="18" spans="2:5" ht="126">
      <c r="B18" s="153" t="s">
        <v>215</v>
      </c>
      <c r="C18" s="225">
        <v>0</v>
      </c>
      <c r="D18" s="149">
        <v>100</v>
      </c>
      <c r="E18" s="149">
        <v>0</v>
      </c>
    </row>
    <row r="19" spans="2:5" ht="47.25">
      <c r="B19" s="153" t="s">
        <v>216</v>
      </c>
      <c r="C19" s="225">
        <v>0</v>
      </c>
      <c r="D19" s="149">
        <v>0</v>
      </c>
      <c r="E19" s="149">
        <v>0</v>
      </c>
    </row>
    <row r="20" spans="2:5" ht="47.25">
      <c r="B20" s="73" t="s">
        <v>217</v>
      </c>
      <c r="C20" s="225">
        <v>1215.9</v>
      </c>
      <c r="D20" s="149">
        <v>0</v>
      </c>
      <c r="E20" s="149">
        <v>0</v>
      </c>
    </row>
  </sheetData>
  <sheetProtection/>
  <mergeCells count="4">
    <mergeCell ref="B11:B12"/>
    <mergeCell ref="B8:E8"/>
    <mergeCell ref="D11:E11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80" zoomScaleNormal="87" zoomScaleSheetLayoutView="80" zoomScalePageLayoutView="0" workbookViewId="0" topLeftCell="A28">
      <selection activeCell="A40" sqref="A40"/>
    </sheetView>
  </sheetViews>
  <sheetFormatPr defaultColWidth="9.140625" defaultRowHeight="15"/>
  <cols>
    <col min="1" max="1" width="112.00390625" style="54" customWidth="1"/>
    <col min="2" max="4" width="12.8515625" style="54" customWidth="1"/>
    <col min="5" max="5" width="14.57421875" style="54" customWidth="1"/>
    <col min="6" max="6" width="15.421875" style="54" customWidth="1"/>
    <col min="7" max="16384" width="9.140625" style="171" customWidth="1"/>
  </cols>
  <sheetData>
    <row r="1" spans="1:6" ht="15.75" customHeight="1">
      <c r="A1" s="169"/>
      <c r="B1" s="169"/>
      <c r="C1" s="169"/>
      <c r="D1" s="170"/>
      <c r="E1" s="170"/>
      <c r="F1" s="106" t="s">
        <v>209</v>
      </c>
    </row>
    <row r="2" spans="1:6" ht="15.75">
      <c r="A2" s="172"/>
      <c r="B2" s="172"/>
      <c r="C2" s="172"/>
      <c r="D2" s="170"/>
      <c r="E2" s="170"/>
      <c r="F2" s="106" t="s">
        <v>138</v>
      </c>
    </row>
    <row r="3" spans="4:6" ht="15.75">
      <c r="D3" s="170"/>
      <c r="E3" s="170"/>
      <c r="F3" s="106" t="s">
        <v>139</v>
      </c>
    </row>
    <row r="4" spans="4:6" ht="15.75">
      <c r="D4" s="170"/>
      <c r="E4" s="170"/>
      <c r="F4" s="106" t="s">
        <v>56</v>
      </c>
    </row>
    <row r="5" spans="4:6" ht="15.75">
      <c r="D5" s="170"/>
      <c r="E5" s="170"/>
      <c r="F5" s="106" t="s">
        <v>335</v>
      </c>
    </row>
    <row r="7" spans="1:6" ht="56.25" customHeight="1">
      <c r="A7" s="274" t="s">
        <v>313</v>
      </c>
      <c r="B7" s="274"/>
      <c r="C7" s="274"/>
      <c r="D7" s="274"/>
      <c r="E7" s="274"/>
      <c r="F7" s="274"/>
    </row>
    <row r="8" spans="1:6" ht="16.5" customHeight="1">
      <c r="A8" s="173"/>
      <c r="B8" s="173"/>
      <c r="C8" s="173"/>
      <c r="D8" s="173"/>
      <c r="E8" s="173"/>
      <c r="F8" s="173"/>
    </row>
    <row r="9" spans="1:10" ht="25.5">
      <c r="A9" s="174" t="s">
        <v>44</v>
      </c>
      <c r="B9" s="174" t="s">
        <v>283</v>
      </c>
      <c r="C9" s="174" t="s">
        <v>227</v>
      </c>
      <c r="D9" s="174" t="s">
        <v>284</v>
      </c>
      <c r="E9" s="174" t="s">
        <v>285</v>
      </c>
      <c r="F9" s="174" t="s">
        <v>286</v>
      </c>
      <c r="G9" s="175"/>
      <c r="H9" s="175"/>
      <c r="I9" s="175"/>
      <c r="J9" s="175"/>
    </row>
    <row r="10" spans="1:10" ht="21" customHeight="1">
      <c r="A10" s="196" t="s">
        <v>35</v>
      </c>
      <c r="B10" s="197" t="s">
        <v>302</v>
      </c>
      <c r="C10" s="197">
        <v>0</v>
      </c>
      <c r="D10" s="198">
        <f>D13+D21+D24+D29+D32+D35+D40+D45+D52+D54+D68+D74</f>
        <v>86496.16447</v>
      </c>
      <c r="E10" s="198">
        <f>E13+E21+E24+E29+E32+E35+E40+E45+E52+E54+E68+E74</f>
        <v>28562.64595</v>
      </c>
      <c r="F10" s="198">
        <f>F13+F21+F24+F29+F32+F35+F40+F45+F52+F54+F68+F74</f>
        <v>28603.38099</v>
      </c>
      <c r="G10" s="177"/>
      <c r="H10" s="177"/>
      <c r="I10" s="175"/>
      <c r="J10" s="175"/>
    </row>
    <row r="11" spans="1:10" ht="18" customHeight="1">
      <c r="A11" s="196" t="s">
        <v>309</v>
      </c>
      <c r="B11" s="197" t="s">
        <v>302</v>
      </c>
      <c r="C11" s="197">
        <v>0</v>
      </c>
      <c r="D11" s="198">
        <f>D13+D21+D24+D29</f>
        <v>7220.68137</v>
      </c>
      <c r="E11" s="198">
        <f>E13+E21+E24+E29</f>
        <v>6766.98544</v>
      </c>
      <c r="F11" s="198">
        <f>F13+F21+F24+F29</f>
        <v>7116.75798</v>
      </c>
      <c r="G11" s="177"/>
      <c r="H11" s="177"/>
      <c r="I11" s="175"/>
      <c r="J11" s="175"/>
    </row>
    <row r="12" spans="1:10" ht="18.75" customHeight="1">
      <c r="A12" s="196" t="s">
        <v>310</v>
      </c>
      <c r="B12" s="197" t="s">
        <v>302</v>
      </c>
      <c r="C12" s="197">
        <v>0</v>
      </c>
      <c r="D12" s="198">
        <f>D32+D35+D40+D45+D52+D68+D54</f>
        <v>79275.4831</v>
      </c>
      <c r="E12" s="198">
        <f>E32+E35+E40+E45+E52+E68</f>
        <v>17286.445</v>
      </c>
      <c r="F12" s="198">
        <f>F32+F35+F40+F45+F52+F68</f>
        <v>16975.570000000003</v>
      </c>
      <c r="G12" s="177"/>
      <c r="H12" s="177"/>
      <c r="I12" s="175"/>
      <c r="J12" s="175"/>
    </row>
    <row r="13" spans="1:8" ht="35.25">
      <c r="A13" s="176" t="s">
        <v>267</v>
      </c>
      <c r="B13" s="178" t="s">
        <v>234</v>
      </c>
      <c r="C13" s="178" t="s">
        <v>287</v>
      </c>
      <c r="D13" s="190">
        <f>D14+D17</f>
        <v>3050.7213699999998</v>
      </c>
      <c r="E13" s="190">
        <f>E14+E17</f>
        <v>3303.25744</v>
      </c>
      <c r="F13" s="190">
        <f>F14+F17</f>
        <v>3479.78998</v>
      </c>
      <c r="G13" s="227" t="s">
        <v>344</v>
      </c>
      <c r="H13" s="171" t="s">
        <v>344</v>
      </c>
    </row>
    <row r="14" spans="1:6" ht="12.75">
      <c r="A14" s="191" t="s">
        <v>233</v>
      </c>
      <c r="B14" s="192" t="s">
        <v>235</v>
      </c>
      <c r="C14" s="192" t="s">
        <v>287</v>
      </c>
      <c r="D14" s="193">
        <f aca="true" t="shared" si="0" ref="D14:F15">D15</f>
        <v>2308.39</v>
      </c>
      <c r="E14" s="193">
        <f t="shared" si="0"/>
        <v>2423.8095</v>
      </c>
      <c r="F14" s="193">
        <f t="shared" si="0"/>
        <v>2544.99998</v>
      </c>
    </row>
    <row r="15" spans="1:6" ht="38.25">
      <c r="A15" s="179" t="s">
        <v>268</v>
      </c>
      <c r="B15" s="180" t="s">
        <v>238</v>
      </c>
      <c r="C15" s="180" t="s">
        <v>287</v>
      </c>
      <c r="D15" s="189">
        <f t="shared" si="0"/>
        <v>2308.39</v>
      </c>
      <c r="E15" s="189">
        <f t="shared" si="0"/>
        <v>2423.8095</v>
      </c>
      <c r="F15" s="189">
        <f t="shared" si="0"/>
        <v>2544.99998</v>
      </c>
    </row>
    <row r="16" spans="1:6" ht="25.5">
      <c r="A16" s="179" t="s">
        <v>269</v>
      </c>
      <c r="B16" s="180" t="s">
        <v>238</v>
      </c>
      <c r="C16" s="180" t="s">
        <v>292</v>
      </c>
      <c r="D16" s="189">
        <v>2308.39</v>
      </c>
      <c r="E16" s="189">
        <v>2423.8095</v>
      </c>
      <c r="F16" s="189">
        <v>2544.99998</v>
      </c>
    </row>
    <row r="17" spans="1:6" ht="12.75">
      <c r="A17" s="191" t="s">
        <v>236</v>
      </c>
      <c r="B17" s="192" t="s">
        <v>237</v>
      </c>
      <c r="C17" s="192" t="s">
        <v>287</v>
      </c>
      <c r="D17" s="193">
        <f>D18</f>
        <v>742.33137</v>
      </c>
      <c r="E17" s="193">
        <f>E18</f>
        <v>879.44794</v>
      </c>
      <c r="F17" s="193">
        <f>F18</f>
        <v>934.79</v>
      </c>
    </row>
    <row r="18" spans="1:6" ht="38.25">
      <c r="A18" s="179" t="s">
        <v>270</v>
      </c>
      <c r="B18" s="180" t="s">
        <v>239</v>
      </c>
      <c r="C18" s="180" t="s">
        <v>287</v>
      </c>
      <c r="D18" s="189">
        <f>D19+D20</f>
        <v>742.33137</v>
      </c>
      <c r="E18" s="189">
        <f>E19+E20</f>
        <v>879.44794</v>
      </c>
      <c r="F18" s="189">
        <f>F19+F20</f>
        <v>934.79</v>
      </c>
    </row>
    <row r="19" spans="1:6" ht="12.75">
      <c r="A19" s="181" t="s">
        <v>271</v>
      </c>
      <c r="B19" s="180" t="s">
        <v>239</v>
      </c>
      <c r="C19" s="180" t="s">
        <v>290</v>
      </c>
      <c r="D19" s="189">
        <v>700</v>
      </c>
      <c r="E19" s="189">
        <v>735</v>
      </c>
      <c r="F19" s="189">
        <v>771.75</v>
      </c>
    </row>
    <row r="20" spans="1:6" ht="12.75">
      <c r="A20" s="181" t="s">
        <v>9</v>
      </c>
      <c r="B20" s="180" t="s">
        <v>239</v>
      </c>
      <c r="C20" s="180" t="s">
        <v>290</v>
      </c>
      <c r="D20" s="189">
        <v>42.33137</v>
      </c>
      <c r="E20" s="189">
        <v>144.44794</v>
      </c>
      <c r="F20" s="189">
        <v>163.04</v>
      </c>
    </row>
    <row r="21" spans="1:7" ht="35.25">
      <c r="A21" s="176" t="s">
        <v>272</v>
      </c>
      <c r="B21" s="178" t="s">
        <v>241</v>
      </c>
      <c r="C21" s="178" t="s">
        <v>287</v>
      </c>
      <c r="D21" s="190">
        <f aca="true" t="shared" si="1" ref="D21:F22">D22</f>
        <v>5.76</v>
      </c>
      <c r="E21" s="190">
        <f t="shared" si="1"/>
        <v>3.328</v>
      </c>
      <c r="F21" s="190">
        <f t="shared" si="1"/>
        <v>3.488</v>
      </c>
      <c r="G21" s="227" t="s">
        <v>344</v>
      </c>
    </row>
    <row r="22" spans="1:6" ht="25.5">
      <c r="A22" s="179" t="s">
        <v>273</v>
      </c>
      <c r="B22" s="180" t="s">
        <v>242</v>
      </c>
      <c r="C22" s="180" t="s">
        <v>287</v>
      </c>
      <c r="D22" s="189">
        <f t="shared" si="1"/>
        <v>5.76</v>
      </c>
      <c r="E22" s="189">
        <f t="shared" si="1"/>
        <v>3.328</v>
      </c>
      <c r="F22" s="189">
        <f t="shared" si="1"/>
        <v>3.488</v>
      </c>
    </row>
    <row r="23" spans="1:6" ht="25.5">
      <c r="A23" s="179" t="s">
        <v>274</v>
      </c>
      <c r="B23" s="180" t="s">
        <v>242</v>
      </c>
      <c r="C23" s="180" t="s">
        <v>290</v>
      </c>
      <c r="D23" s="189">
        <v>5.76</v>
      </c>
      <c r="E23" s="189">
        <v>3.328</v>
      </c>
      <c r="F23" s="189">
        <v>3.488</v>
      </c>
    </row>
    <row r="24" spans="1:7" ht="27.75" customHeight="1">
      <c r="A24" s="182" t="s">
        <v>349</v>
      </c>
      <c r="B24" s="178" t="s">
        <v>243</v>
      </c>
      <c r="C24" s="178" t="s">
        <v>287</v>
      </c>
      <c r="D24" s="190">
        <f>D25</f>
        <v>853.2</v>
      </c>
      <c r="E24" s="190">
        <f>E25</f>
        <v>99.4</v>
      </c>
      <c r="F24" s="190">
        <f>F25</f>
        <v>104.47999999999999</v>
      </c>
      <c r="G24" s="227" t="s">
        <v>344</v>
      </c>
    </row>
    <row r="25" spans="1:6" ht="25.5">
      <c r="A25" s="179" t="s">
        <v>275</v>
      </c>
      <c r="B25" s="180" t="s">
        <v>244</v>
      </c>
      <c r="C25" s="180" t="s">
        <v>287</v>
      </c>
      <c r="D25" s="189">
        <f>SUM(D26:D28)</f>
        <v>853.2</v>
      </c>
      <c r="E25" s="189">
        <f>SUM(E26:E28)</f>
        <v>99.4</v>
      </c>
      <c r="F25" s="189">
        <f>SUM(F26:F28)</f>
        <v>104.47999999999999</v>
      </c>
    </row>
    <row r="26" spans="1:6" ht="12.75">
      <c r="A26" s="228" t="s">
        <v>276</v>
      </c>
      <c r="B26" s="180" t="s">
        <v>244</v>
      </c>
      <c r="C26" s="180" t="s">
        <v>290</v>
      </c>
      <c r="D26" s="189">
        <v>266.3</v>
      </c>
      <c r="E26" s="189">
        <v>15.4</v>
      </c>
      <c r="F26" s="189">
        <v>16.24</v>
      </c>
    </row>
    <row r="27" spans="1:6" ht="12.75">
      <c r="A27" s="228" t="s">
        <v>350</v>
      </c>
      <c r="B27" s="180" t="s">
        <v>244</v>
      </c>
      <c r="C27" s="180" t="s">
        <v>290</v>
      </c>
      <c r="D27" s="189">
        <v>506.9</v>
      </c>
      <c r="E27" s="189">
        <v>0</v>
      </c>
      <c r="F27" s="189">
        <v>0</v>
      </c>
    </row>
    <row r="28" spans="1:6" ht="12.75">
      <c r="A28" s="228" t="s">
        <v>351</v>
      </c>
      <c r="B28" s="180" t="s">
        <v>244</v>
      </c>
      <c r="C28" s="180" t="s">
        <v>290</v>
      </c>
      <c r="D28" s="189">
        <v>80</v>
      </c>
      <c r="E28" s="189">
        <v>84</v>
      </c>
      <c r="F28" s="189">
        <v>88.24</v>
      </c>
    </row>
    <row r="29" spans="1:7" ht="35.25">
      <c r="A29" s="182" t="s">
        <v>306</v>
      </c>
      <c r="B29" s="178" t="s">
        <v>304</v>
      </c>
      <c r="C29" s="178" t="s">
        <v>287</v>
      </c>
      <c r="D29" s="190">
        <f aca="true" t="shared" si="2" ref="D29:F30">D30</f>
        <v>3311</v>
      </c>
      <c r="E29" s="190">
        <f t="shared" si="2"/>
        <v>3361</v>
      </c>
      <c r="F29" s="190">
        <f t="shared" si="2"/>
        <v>3529</v>
      </c>
      <c r="G29" s="227" t="s">
        <v>344</v>
      </c>
    </row>
    <row r="30" spans="1:6" ht="25.5">
      <c r="A30" s="179" t="s">
        <v>307</v>
      </c>
      <c r="B30" s="180" t="s">
        <v>305</v>
      </c>
      <c r="C30" s="180" t="s">
        <v>287</v>
      </c>
      <c r="D30" s="189">
        <f t="shared" si="2"/>
        <v>3311</v>
      </c>
      <c r="E30" s="189">
        <f t="shared" si="2"/>
        <v>3361</v>
      </c>
      <c r="F30" s="189">
        <f t="shared" si="2"/>
        <v>3529</v>
      </c>
    </row>
    <row r="31" spans="1:6" ht="12.75">
      <c r="A31" s="179" t="s">
        <v>308</v>
      </c>
      <c r="B31" s="180" t="s">
        <v>305</v>
      </c>
      <c r="C31" s="180" t="s">
        <v>290</v>
      </c>
      <c r="D31" s="189">
        <v>3311</v>
      </c>
      <c r="E31" s="189">
        <v>3361</v>
      </c>
      <c r="F31" s="189">
        <v>3529</v>
      </c>
    </row>
    <row r="32" spans="1:7" ht="25.5" customHeight="1">
      <c r="A32" s="183" t="s">
        <v>245</v>
      </c>
      <c r="B32" s="178" t="s">
        <v>246</v>
      </c>
      <c r="C32" s="178" t="s">
        <v>287</v>
      </c>
      <c r="D32" s="190">
        <f>D33+D34</f>
        <v>150</v>
      </c>
      <c r="E32" s="190">
        <f>E33+E34</f>
        <v>864.065</v>
      </c>
      <c r="F32" s="190">
        <f>F33+F34</f>
        <v>1580.17</v>
      </c>
      <c r="G32" s="227" t="s">
        <v>344</v>
      </c>
    </row>
    <row r="33" spans="1:6" ht="12.75">
      <c r="A33" s="179" t="s">
        <v>230</v>
      </c>
      <c r="B33" s="180" t="s">
        <v>247</v>
      </c>
      <c r="C33" s="180" t="s">
        <v>294</v>
      </c>
      <c r="D33" s="189">
        <v>150</v>
      </c>
      <c r="E33" s="189">
        <v>150</v>
      </c>
      <c r="F33" s="189">
        <v>150</v>
      </c>
    </row>
    <row r="34" spans="1:6" ht="12.75">
      <c r="A34" s="179" t="s">
        <v>200</v>
      </c>
      <c r="B34" s="180" t="s">
        <v>248</v>
      </c>
      <c r="C34" s="180" t="s">
        <v>294</v>
      </c>
      <c r="D34" s="189">
        <v>0</v>
      </c>
      <c r="E34" s="189">
        <v>714.065</v>
      </c>
      <c r="F34" s="189">
        <v>1430.17</v>
      </c>
    </row>
    <row r="35" spans="1:7" ht="22.5" customHeight="1">
      <c r="A35" s="184" t="s">
        <v>251</v>
      </c>
      <c r="B35" s="178" t="s">
        <v>249</v>
      </c>
      <c r="C35" s="178" t="s">
        <v>287</v>
      </c>
      <c r="D35" s="190">
        <f>D36</f>
        <v>5771.69169</v>
      </c>
      <c r="E35" s="190">
        <f>E36</f>
        <v>5749.599999999999</v>
      </c>
      <c r="F35" s="190">
        <f>F36</f>
        <v>5845.950000000001</v>
      </c>
      <c r="G35" s="227" t="s">
        <v>344</v>
      </c>
    </row>
    <row r="36" spans="1:6" ht="12.75">
      <c r="A36" s="179" t="s">
        <v>231</v>
      </c>
      <c r="B36" s="180" t="s">
        <v>250</v>
      </c>
      <c r="C36" s="180" t="s">
        <v>287</v>
      </c>
      <c r="D36" s="189">
        <f>D37+D38+D39</f>
        <v>5771.69169</v>
      </c>
      <c r="E36" s="189">
        <f>E37+E38+E39</f>
        <v>5749.599999999999</v>
      </c>
      <c r="F36" s="189">
        <f>F37+F38+F39</f>
        <v>5845.950000000001</v>
      </c>
    </row>
    <row r="37" spans="1:6" ht="12.75">
      <c r="A37" s="171" t="s">
        <v>277</v>
      </c>
      <c r="B37" s="180" t="s">
        <v>250</v>
      </c>
      <c r="C37" s="180" t="s">
        <v>295</v>
      </c>
      <c r="D37" s="189">
        <f>3441.98462+394.20707+84.4+54</f>
        <v>3974.59169</v>
      </c>
      <c r="E37" s="189">
        <v>4254.4</v>
      </c>
      <c r="F37" s="189">
        <v>4834.35</v>
      </c>
    </row>
    <row r="38" spans="1:6" ht="12.75">
      <c r="A38" s="185" t="s">
        <v>278</v>
      </c>
      <c r="B38" s="180" t="s">
        <v>250</v>
      </c>
      <c r="C38" s="180" t="s">
        <v>296</v>
      </c>
      <c r="D38" s="189">
        <f>20.2+296</f>
        <v>316.2</v>
      </c>
      <c r="E38" s="189">
        <v>70</v>
      </c>
      <c r="F38" s="189">
        <v>0</v>
      </c>
    </row>
    <row r="39" spans="1:6" ht="12.75">
      <c r="A39" s="185" t="s">
        <v>279</v>
      </c>
      <c r="B39" s="180" t="s">
        <v>250</v>
      </c>
      <c r="C39" s="180" t="s">
        <v>296</v>
      </c>
      <c r="D39" s="189">
        <v>1480.9</v>
      </c>
      <c r="E39" s="189">
        <v>1425.2</v>
      </c>
      <c r="F39" s="189">
        <v>1011.6</v>
      </c>
    </row>
    <row r="40" spans="1:7" ht="35.25" customHeight="1">
      <c r="A40" s="186" t="s">
        <v>252</v>
      </c>
      <c r="B40" s="178" t="s">
        <v>253</v>
      </c>
      <c r="C40" s="178" t="s">
        <v>287</v>
      </c>
      <c r="D40" s="190">
        <f>D41</f>
        <v>1831</v>
      </c>
      <c r="E40" s="190">
        <f>E41</f>
        <v>1651.3400000000001</v>
      </c>
      <c r="F40" s="190">
        <f>F41</f>
        <v>1414.85</v>
      </c>
      <c r="G40" s="227" t="s">
        <v>344</v>
      </c>
    </row>
    <row r="41" spans="1:6" ht="12.75">
      <c r="A41" s="179" t="s">
        <v>231</v>
      </c>
      <c r="B41" s="180" t="s">
        <v>254</v>
      </c>
      <c r="C41" s="180" t="s">
        <v>287</v>
      </c>
      <c r="D41" s="189">
        <f>D42+D43+D44</f>
        <v>1831</v>
      </c>
      <c r="E41" s="189">
        <f>E42+E43+E44</f>
        <v>1651.3400000000001</v>
      </c>
      <c r="F41" s="189">
        <f>F42+F43+F44</f>
        <v>1414.85</v>
      </c>
    </row>
    <row r="42" spans="1:6" ht="12.75">
      <c r="A42" s="185" t="s">
        <v>277</v>
      </c>
      <c r="B42" s="180" t="s">
        <v>254</v>
      </c>
      <c r="C42" s="180" t="s">
        <v>295</v>
      </c>
      <c r="D42" s="189">
        <v>763.6</v>
      </c>
      <c r="E42" s="189">
        <v>801.84</v>
      </c>
      <c r="F42" s="189">
        <v>837.85</v>
      </c>
    </row>
    <row r="43" spans="1:6" ht="12.75">
      <c r="A43" s="185" t="s">
        <v>278</v>
      </c>
      <c r="B43" s="180" t="s">
        <v>254</v>
      </c>
      <c r="C43" s="180" t="s">
        <v>296</v>
      </c>
      <c r="D43" s="189">
        <f>46+250</f>
        <v>296</v>
      </c>
      <c r="E43" s="189">
        <v>70</v>
      </c>
      <c r="F43" s="189">
        <v>0</v>
      </c>
    </row>
    <row r="44" spans="1:6" ht="12.75">
      <c r="A44" s="185" t="s">
        <v>279</v>
      </c>
      <c r="B44" s="180" t="s">
        <v>254</v>
      </c>
      <c r="C44" s="180" t="s">
        <v>296</v>
      </c>
      <c r="D44" s="189">
        <v>771.4</v>
      </c>
      <c r="E44" s="189">
        <v>779.5</v>
      </c>
      <c r="F44" s="189">
        <v>577</v>
      </c>
    </row>
    <row r="45" spans="1:7" ht="35.25">
      <c r="A45" s="186" t="s">
        <v>255</v>
      </c>
      <c r="B45" s="187" t="s">
        <v>256</v>
      </c>
      <c r="C45" s="178" t="s">
        <v>287</v>
      </c>
      <c r="D45" s="190">
        <f>D46</f>
        <v>7212.80084</v>
      </c>
      <c r="E45" s="190">
        <f>E46</f>
        <v>6815.84</v>
      </c>
      <c r="F45" s="190">
        <f>F46</f>
        <v>6686.900000000001</v>
      </c>
      <c r="G45" s="227" t="s">
        <v>344</v>
      </c>
    </row>
    <row r="46" spans="1:6" ht="12.75">
      <c r="A46" s="179" t="s">
        <v>231</v>
      </c>
      <c r="B46" s="180" t="s">
        <v>257</v>
      </c>
      <c r="C46" s="180" t="s">
        <v>287</v>
      </c>
      <c r="D46" s="189">
        <f>D47+D48+D49+D50+D51</f>
        <v>7212.80084</v>
      </c>
      <c r="E46" s="189">
        <f>E47+E48+E49+E50+E51</f>
        <v>6815.84</v>
      </c>
      <c r="F46" s="189">
        <f>F47+F48+F49+F50+F51</f>
        <v>6686.900000000001</v>
      </c>
    </row>
    <row r="47" spans="1:6" ht="12.75">
      <c r="A47" s="188" t="s">
        <v>277</v>
      </c>
      <c r="B47" s="180" t="s">
        <v>257</v>
      </c>
      <c r="C47" s="180" t="s">
        <v>295</v>
      </c>
      <c r="D47" s="189">
        <f>5250.4865+165.8</f>
        <v>5416.2865</v>
      </c>
      <c r="E47" s="189">
        <v>5338.64</v>
      </c>
      <c r="F47" s="189">
        <v>5387.8</v>
      </c>
    </row>
    <row r="48" spans="1:6" ht="12.75">
      <c r="A48" s="188" t="s">
        <v>278</v>
      </c>
      <c r="B48" s="180" t="s">
        <v>257</v>
      </c>
      <c r="C48" s="180" t="s">
        <v>296</v>
      </c>
      <c r="D48" s="189">
        <v>18.2</v>
      </c>
      <c r="E48" s="189">
        <v>2.3</v>
      </c>
      <c r="F48" s="189">
        <v>21.8</v>
      </c>
    </row>
    <row r="49" spans="1:6" ht="12.75">
      <c r="A49" s="188" t="s">
        <v>279</v>
      </c>
      <c r="B49" s="180" t="s">
        <v>257</v>
      </c>
      <c r="C49" s="180" t="s">
        <v>296</v>
      </c>
      <c r="D49" s="189">
        <v>489.4</v>
      </c>
      <c r="E49" s="189">
        <v>607.7</v>
      </c>
      <c r="F49" s="189">
        <v>667.1</v>
      </c>
    </row>
    <row r="50" spans="1:6" ht="12.75">
      <c r="A50" s="188" t="s">
        <v>297</v>
      </c>
      <c r="B50" s="180" t="s">
        <v>257</v>
      </c>
      <c r="C50" s="180" t="s">
        <v>296</v>
      </c>
      <c r="D50" s="189">
        <f>220+20</f>
        <v>240</v>
      </c>
      <c r="E50" s="189">
        <v>124.3</v>
      </c>
      <c r="F50" s="189">
        <v>196.3</v>
      </c>
    </row>
    <row r="51" spans="1:6" ht="25.5">
      <c r="A51" s="188" t="s">
        <v>298</v>
      </c>
      <c r="B51" s="180" t="s">
        <v>257</v>
      </c>
      <c r="C51" s="180" t="s">
        <v>296</v>
      </c>
      <c r="D51" s="189">
        <v>1048.91434</v>
      </c>
      <c r="E51" s="189">
        <v>742.9</v>
      </c>
      <c r="F51" s="189">
        <v>413.9</v>
      </c>
    </row>
    <row r="52" spans="1:7" ht="25.5">
      <c r="A52" s="186" t="s">
        <v>258</v>
      </c>
      <c r="B52" s="178" t="s">
        <v>259</v>
      </c>
      <c r="C52" s="178" t="s">
        <v>287</v>
      </c>
      <c r="D52" s="190">
        <f>D53</f>
        <v>154.825</v>
      </c>
      <c r="E52" s="190">
        <f>E53</f>
        <v>162.6</v>
      </c>
      <c r="F52" s="190">
        <f>F53</f>
        <v>11.7</v>
      </c>
      <c r="G52" s="171" t="s">
        <v>344</v>
      </c>
    </row>
    <row r="53" spans="1:6" ht="25.5">
      <c r="A53" s="179" t="s">
        <v>280</v>
      </c>
      <c r="B53" s="180" t="s">
        <v>260</v>
      </c>
      <c r="C53" s="180" t="s">
        <v>290</v>
      </c>
      <c r="D53" s="189">
        <v>154.825</v>
      </c>
      <c r="E53" s="189">
        <v>162.6</v>
      </c>
      <c r="F53" s="189">
        <v>11.7</v>
      </c>
    </row>
    <row r="54" spans="1:10" ht="25.5">
      <c r="A54" s="176" t="s">
        <v>319</v>
      </c>
      <c r="B54" s="178" t="s">
        <v>320</v>
      </c>
      <c r="C54" s="178" t="s">
        <v>287</v>
      </c>
      <c r="D54" s="190">
        <f>+D55+D58+D60+D66+D67</f>
        <v>5754.065509999999</v>
      </c>
      <c r="E54" s="190">
        <f>+E55+E58+E60+E66+E67</f>
        <v>4509.21551</v>
      </c>
      <c r="F54" s="190">
        <f>+F55+F58+F60+F66+F67</f>
        <v>4511.0530100000005</v>
      </c>
      <c r="G54" s="175" t="s">
        <v>344</v>
      </c>
      <c r="H54" s="175"/>
      <c r="I54" s="175"/>
      <c r="J54" s="175"/>
    </row>
    <row r="55" spans="1:10" ht="25.5">
      <c r="A55" s="191" t="s">
        <v>325</v>
      </c>
      <c r="B55" s="192" t="s">
        <v>321</v>
      </c>
      <c r="C55" s="192" t="s">
        <v>287</v>
      </c>
      <c r="D55" s="193">
        <f>D56+D57</f>
        <v>1284.4</v>
      </c>
      <c r="E55" s="193">
        <f>E56+E57</f>
        <v>1285.9</v>
      </c>
      <c r="F55" s="193">
        <f>F56+F57</f>
        <v>1287.4750000000001</v>
      </c>
      <c r="G55" s="175"/>
      <c r="H55" s="175"/>
      <c r="I55" s="175"/>
      <c r="J55" s="175"/>
    </row>
    <row r="56" spans="1:10" ht="16.5" customHeight="1">
      <c r="A56" s="179" t="s">
        <v>228</v>
      </c>
      <c r="B56" s="180" t="s">
        <v>321</v>
      </c>
      <c r="C56" s="180" t="s">
        <v>288</v>
      </c>
      <c r="D56" s="189">
        <v>1254.4</v>
      </c>
      <c r="E56" s="189">
        <v>1254.4</v>
      </c>
      <c r="F56" s="189">
        <v>1254.4</v>
      </c>
      <c r="G56" s="175"/>
      <c r="H56" s="175"/>
      <c r="I56" s="175"/>
      <c r="J56" s="175"/>
    </row>
    <row r="57" spans="1:10" ht="16.5" customHeight="1">
      <c r="A57" s="179" t="s">
        <v>229</v>
      </c>
      <c r="B57" s="180" t="s">
        <v>321</v>
      </c>
      <c r="C57" s="180" t="s">
        <v>289</v>
      </c>
      <c r="D57" s="189">
        <v>30</v>
      </c>
      <c r="E57" s="189">
        <v>31.5</v>
      </c>
      <c r="F57" s="189">
        <v>33.075</v>
      </c>
      <c r="G57" s="175"/>
      <c r="H57" s="175"/>
      <c r="I57" s="175"/>
      <c r="J57" s="175"/>
    </row>
    <row r="58" spans="1:10" ht="12.75">
      <c r="A58" s="191" t="s">
        <v>264</v>
      </c>
      <c r="B58" s="192" t="s">
        <v>322</v>
      </c>
      <c r="C58" s="192" t="s">
        <v>287</v>
      </c>
      <c r="D58" s="193">
        <f>D59</f>
        <v>5</v>
      </c>
      <c r="E58" s="193">
        <f>E59</f>
        <v>5.25</v>
      </c>
      <c r="F58" s="193">
        <f>F59</f>
        <v>5.5125</v>
      </c>
      <c r="G58" s="175"/>
      <c r="H58" s="175"/>
      <c r="I58" s="175"/>
      <c r="J58" s="175"/>
    </row>
    <row r="59" spans="1:10" ht="12.75">
      <c r="A59" s="179" t="s">
        <v>265</v>
      </c>
      <c r="B59" s="180" t="s">
        <v>322</v>
      </c>
      <c r="C59" s="180" t="s">
        <v>290</v>
      </c>
      <c r="D59" s="189">
        <v>5</v>
      </c>
      <c r="E59" s="189">
        <v>5.25</v>
      </c>
      <c r="F59" s="189">
        <v>5.5125</v>
      </c>
      <c r="G59" s="175"/>
      <c r="H59" s="175"/>
      <c r="I59" s="175"/>
      <c r="J59" s="175"/>
    </row>
    <row r="60" spans="1:6" ht="12.75">
      <c r="A60" s="191" t="s">
        <v>266</v>
      </c>
      <c r="B60" s="192" t="s">
        <v>323</v>
      </c>
      <c r="C60" s="192" t="s">
        <v>287</v>
      </c>
      <c r="D60" s="193">
        <f>D61+D62+D63+D64+D65</f>
        <v>4293.46551</v>
      </c>
      <c r="E60" s="193">
        <f>E61+E62+E63+E64+E65</f>
        <v>3046.86551</v>
      </c>
      <c r="F60" s="193">
        <f>F61+F62+F63+F64+F65</f>
        <v>3046.86551</v>
      </c>
    </row>
    <row r="61" spans="1:6" ht="12.75">
      <c r="A61" s="179" t="s">
        <v>228</v>
      </c>
      <c r="B61" s="180" t="s">
        <v>323</v>
      </c>
      <c r="C61" s="180" t="s">
        <v>288</v>
      </c>
      <c r="D61" s="189">
        <v>2932.36551</v>
      </c>
      <c r="E61" s="189">
        <v>2932.36551</v>
      </c>
      <c r="F61" s="189">
        <v>2932.36551</v>
      </c>
    </row>
    <row r="62" spans="1:6" ht="12.75">
      <c r="A62" s="179" t="s">
        <v>229</v>
      </c>
      <c r="B62" s="180" t="s">
        <v>323</v>
      </c>
      <c r="C62" s="180" t="s">
        <v>289</v>
      </c>
      <c r="D62" s="189">
        <v>78.674</v>
      </c>
      <c r="E62" s="189">
        <v>54.5</v>
      </c>
      <c r="F62" s="189">
        <v>54.5</v>
      </c>
    </row>
    <row r="63" spans="1:6" ht="12.75">
      <c r="A63" s="179" t="s">
        <v>55</v>
      </c>
      <c r="B63" s="180" t="s">
        <v>323</v>
      </c>
      <c r="C63" s="180" t="s">
        <v>291</v>
      </c>
      <c r="D63" s="189">
        <v>6.526</v>
      </c>
      <c r="E63" s="189">
        <v>0</v>
      </c>
      <c r="F63" s="189">
        <v>0</v>
      </c>
    </row>
    <row r="64" spans="1:6" ht="12.75">
      <c r="A64" s="179" t="s">
        <v>299</v>
      </c>
      <c r="B64" s="180" t="s">
        <v>323</v>
      </c>
      <c r="C64" s="180" t="s">
        <v>293</v>
      </c>
      <c r="D64" s="189">
        <v>1215.9</v>
      </c>
      <c r="E64" s="189">
        <v>0</v>
      </c>
      <c r="F64" s="189">
        <v>0</v>
      </c>
    </row>
    <row r="65" spans="1:6" ht="12.75">
      <c r="A65" s="179" t="s">
        <v>300</v>
      </c>
      <c r="B65" s="180" t="s">
        <v>323</v>
      </c>
      <c r="C65" s="180" t="s">
        <v>301</v>
      </c>
      <c r="D65" s="189">
        <v>60</v>
      </c>
      <c r="E65" s="189">
        <v>60</v>
      </c>
      <c r="F65" s="189">
        <v>60</v>
      </c>
    </row>
    <row r="66" spans="1:6" ht="38.25">
      <c r="A66" s="194" t="s">
        <v>326</v>
      </c>
      <c r="B66" s="192" t="s">
        <v>324</v>
      </c>
      <c r="C66" s="192" t="s">
        <v>288</v>
      </c>
      <c r="D66" s="193">
        <v>156</v>
      </c>
      <c r="E66" s="193">
        <v>156</v>
      </c>
      <c r="F66" s="193">
        <v>156</v>
      </c>
    </row>
    <row r="67" spans="1:6" ht="25.5">
      <c r="A67" s="195" t="s">
        <v>327</v>
      </c>
      <c r="B67" s="192" t="s">
        <v>334</v>
      </c>
      <c r="C67" s="192" t="s">
        <v>290</v>
      </c>
      <c r="D67" s="193">
        <v>15.2</v>
      </c>
      <c r="E67" s="193">
        <v>15.2</v>
      </c>
      <c r="F67" s="193">
        <v>15.2</v>
      </c>
    </row>
    <row r="68" spans="1:7" ht="25.5">
      <c r="A68" s="176" t="s">
        <v>352</v>
      </c>
      <c r="B68" s="178" t="s">
        <v>354</v>
      </c>
      <c r="C68" s="178" t="s">
        <v>287</v>
      </c>
      <c r="D68" s="190">
        <f>+D69+D74+D76+D82+D83</f>
        <v>58401.10006</v>
      </c>
      <c r="E68" s="190">
        <f>+E69+E74+E76+E82+E83</f>
        <v>2043</v>
      </c>
      <c r="F68" s="190">
        <f>+F69+F74+F76+F82+F83</f>
        <v>1436</v>
      </c>
      <c r="G68" s="171" t="s">
        <v>344</v>
      </c>
    </row>
    <row r="69" spans="1:6" ht="25.5">
      <c r="A69" s="194" t="s">
        <v>353</v>
      </c>
      <c r="B69" s="192" t="s">
        <v>354</v>
      </c>
      <c r="C69" s="192" t="s">
        <v>287</v>
      </c>
      <c r="D69" s="193">
        <f>SUM(D70:D73)</f>
        <v>58401.10006</v>
      </c>
      <c r="E69" s="193">
        <f>SUM(E70:E73)</f>
        <v>2043</v>
      </c>
      <c r="F69" s="193">
        <f>SUM(F70:F73)</f>
        <v>1436</v>
      </c>
    </row>
    <row r="70" spans="1:6" ht="12.75">
      <c r="A70" s="179" t="s">
        <v>355</v>
      </c>
      <c r="B70" s="180" t="s">
        <v>348</v>
      </c>
      <c r="C70" s="180" t="s">
        <v>293</v>
      </c>
      <c r="D70" s="189">
        <v>8260.04406</v>
      </c>
      <c r="E70" s="189">
        <v>0</v>
      </c>
      <c r="F70" s="189">
        <v>0</v>
      </c>
    </row>
    <row r="71" spans="1:6" ht="27.75" customHeight="1">
      <c r="A71" s="179" t="s">
        <v>357</v>
      </c>
      <c r="B71" s="180" t="s">
        <v>345</v>
      </c>
      <c r="C71" s="180" t="s">
        <v>293</v>
      </c>
      <c r="D71" s="189">
        <v>307.056</v>
      </c>
      <c r="E71" s="189">
        <v>0</v>
      </c>
      <c r="F71" s="189">
        <v>0</v>
      </c>
    </row>
    <row r="72" spans="1:6" ht="29.25" customHeight="1">
      <c r="A72" s="179" t="s">
        <v>356</v>
      </c>
      <c r="B72" s="180" t="s">
        <v>333</v>
      </c>
      <c r="C72" s="180" t="s">
        <v>293</v>
      </c>
      <c r="D72" s="189">
        <v>49834</v>
      </c>
      <c r="E72" s="189">
        <v>1943</v>
      </c>
      <c r="F72" s="189">
        <v>1436</v>
      </c>
    </row>
    <row r="73" spans="1:6" ht="55.5" customHeight="1">
      <c r="A73" s="179" t="s">
        <v>358</v>
      </c>
      <c r="B73" s="180" t="s">
        <v>333</v>
      </c>
      <c r="C73" s="180" t="s">
        <v>293</v>
      </c>
      <c r="D73" s="189">
        <v>0</v>
      </c>
      <c r="E73" s="189">
        <v>100</v>
      </c>
      <c r="F73" s="189">
        <v>0</v>
      </c>
    </row>
    <row r="74" spans="1:6" ht="12.75">
      <c r="A74" s="176" t="s">
        <v>282</v>
      </c>
      <c r="B74" s="178" t="s">
        <v>281</v>
      </c>
      <c r="C74" s="178" t="s">
        <v>287</v>
      </c>
      <c r="D74" s="190">
        <f>D75</f>
        <v>0</v>
      </c>
      <c r="E74" s="190">
        <f>E75</f>
        <v>0</v>
      </c>
      <c r="F74" s="190">
        <f>F75</f>
        <v>0</v>
      </c>
    </row>
    <row r="75" spans="1:6" ht="12.75">
      <c r="A75" s="179" t="s">
        <v>282</v>
      </c>
      <c r="B75" s="180" t="s">
        <v>281</v>
      </c>
      <c r="C75" s="180" t="s">
        <v>287</v>
      </c>
      <c r="D75" s="189">
        <v>0</v>
      </c>
      <c r="E75" s="189">
        <v>0</v>
      </c>
      <c r="F75" s="189">
        <v>0</v>
      </c>
    </row>
  </sheetData>
  <sheetProtection/>
  <mergeCells count="1"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29"/>
  <sheetViews>
    <sheetView view="pageBreakPreview" zoomScale="90" zoomScaleSheetLayoutView="90" zoomScalePageLayoutView="0" workbookViewId="0" topLeftCell="A1">
      <selection activeCell="S1" sqref="S1"/>
    </sheetView>
  </sheetViews>
  <sheetFormatPr defaultColWidth="9.140625" defaultRowHeight="15"/>
  <cols>
    <col min="1" max="3" width="9.140625" style="10" customWidth="1"/>
    <col min="4" max="4" width="8.421875" style="10" customWidth="1"/>
    <col min="5" max="5" width="2.00390625" style="10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4.140625" style="1" customWidth="1"/>
    <col min="11" max="11" width="6.57421875" style="1" customWidth="1"/>
    <col min="12" max="12" width="8.28125" style="1" customWidth="1"/>
    <col min="13" max="13" width="7.8515625" style="1" customWidth="1"/>
    <col min="14" max="14" width="13.421875" style="1" customWidth="1"/>
    <col min="15" max="15" width="10.421875" style="1" bestFit="1" customWidth="1"/>
    <col min="16" max="16" width="13.7109375" style="1" customWidth="1"/>
    <col min="17" max="17" width="10.28125" style="1" customWidth="1"/>
    <col min="18" max="18" width="13.140625" style="14" customWidth="1"/>
    <col min="19" max="19" width="11.00390625" style="1" customWidth="1"/>
    <col min="20" max="16384" width="9.140625" style="1" customWidth="1"/>
  </cols>
  <sheetData>
    <row r="1" spans="1:19" s="4" customFormat="1" ht="15.75">
      <c r="A1" s="10"/>
      <c r="B1" s="10"/>
      <c r="C1" s="10"/>
      <c r="D1" s="10"/>
      <c r="E1" s="10"/>
      <c r="F1" s="1"/>
      <c r="G1" s="1"/>
      <c r="H1" s="1"/>
      <c r="I1" s="1"/>
      <c r="J1" s="1"/>
      <c r="K1" s="1"/>
      <c r="L1" s="3"/>
      <c r="N1" s="20"/>
      <c r="O1" s="20"/>
      <c r="P1" s="20"/>
      <c r="Q1" s="20"/>
      <c r="R1" s="20"/>
      <c r="S1" s="106" t="s">
        <v>218</v>
      </c>
    </row>
    <row r="2" spans="1:19" s="4" customFormat="1" ht="15.75">
      <c r="A2" s="10"/>
      <c r="B2" s="10"/>
      <c r="C2" s="10"/>
      <c r="D2" s="10"/>
      <c r="E2" s="10"/>
      <c r="F2" s="1"/>
      <c r="G2" s="1"/>
      <c r="H2" s="1"/>
      <c r="I2" s="1"/>
      <c r="J2" s="1"/>
      <c r="K2" s="1"/>
      <c r="L2" s="3"/>
      <c r="N2" s="21"/>
      <c r="O2" s="21"/>
      <c r="P2" s="21"/>
      <c r="Q2" s="21"/>
      <c r="R2" s="21"/>
      <c r="S2" s="106" t="s">
        <v>138</v>
      </c>
    </row>
    <row r="3" spans="1:19" s="4" customFormat="1" ht="15.75">
      <c r="A3" s="10"/>
      <c r="B3" s="10"/>
      <c r="C3" s="10"/>
      <c r="D3" s="10"/>
      <c r="E3" s="10"/>
      <c r="F3" s="1"/>
      <c r="G3" s="1"/>
      <c r="H3" s="1"/>
      <c r="I3" s="1"/>
      <c r="J3" s="1"/>
      <c r="K3" s="1"/>
      <c r="L3" s="3"/>
      <c r="N3" s="21"/>
      <c r="O3" s="21"/>
      <c r="P3" s="21"/>
      <c r="Q3" s="21"/>
      <c r="R3" s="21"/>
      <c r="S3" s="106" t="s">
        <v>139</v>
      </c>
    </row>
    <row r="4" spans="1:19" s="4" customFormat="1" ht="15.75">
      <c r="A4" s="10"/>
      <c r="B4" s="10"/>
      <c r="C4" s="10"/>
      <c r="D4" s="10"/>
      <c r="E4" s="10"/>
      <c r="F4" s="1"/>
      <c r="G4" s="1"/>
      <c r="H4" s="1"/>
      <c r="I4" s="1"/>
      <c r="J4" s="1"/>
      <c r="K4" s="1"/>
      <c r="L4" s="3"/>
      <c r="N4" s="21"/>
      <c r="O4" s="21"/>
      <c r="P4" s="21"/>
      <c r="Q4" s="21"/>
      <c r="R4" s="21"/>
      <c r="S4" s="106" t="s">
        <v>56</v>
      </c>
    </row>
    <row r="5" spans="1:19" s="4" customFormat="1" ht="15.75">
      <c r="A5" s="10"/>
      <c r="B5" s="10"/>
      <c r="C5" s="10"/>
      <c r="D5" s="10"/>
      <c r="E5" s="10"/>
      <c r="F5" s="1"/>
      <c r="G5" s="1"/>
      <c r="H5" s="1"/>
      <c r="I5" s="1"/>
      <c r="J5" s="1"/>
      <c r="K5" s="3"/>
      <c r="L5" s="1"/>
      <c r="O5" s="22"/>
      <c r="R5" s="12"/>
      <c r="S5" s="106" t="s">
        <v>335</v>
      </c>
    </row>
    <row r="6" spans="1:19" s="4" customFormat="1" ht="18" customHeight="1">
      <c r="A6" s="258" t="s">
        <v>314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</row>
    <row r="7" spans="1:19" s="4" customFormat="1" ht="42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</row>
    <row r="8" spans="1:19" s="4" customFormat="1" ht="19.5" customHeight="1">
      <c r="A8" s="26"/>
      <c r="B8" s="26"/>
      <c r="C8" s="26"/>
      <c r="D8" s="26"/>
      <c r="E8" s="26"/>
      <c r="F8" s="27"/>
      <c r="G8" s="27"/>
      <c r="H8" s="27"/>
      <c r="I8" s="28"/>
      <c r="J8" s="28"/>
      <c r="K8" s="28"/>
      <c r="L8" s="5"/>
      <c r="O8" s="29"/>
      <c r="R8" s="12"/>
      <c r="S8" s="103" t="s">
        <v>222</v>
      </c>
    </row>
    <row r="9" spans="1:19" ht="15" customHeight="1">
      <c r="A9" s="256" t="s">
        <v>44</v>
      </c>
      <c r="B9" s="256"/>
      <c r="C9" s="256"/>
      <c r="D9" s="256"/>
      <c r="E9" s="256"/>
      <c r="F9" s="256"/>
      <c r="G9" s="256"/>
      <c r="H9" s="208"/>
      <c r="I9" s="208" t="s">
        <v>42</v>
      </c>
      <c r="J9" s="256" t="s">
        <v>42</v>
      </c>
      <c r="K9" s="256"/>
      <c r="L9" s="256"/>
      <c r="M9" s="256"/>
      <c r="N9" s="255" t="s">
        <v>46</v>
      </c>
      <c r="O9" s="255" t="s">
        <v>43</v>
      </c>
      <c r="P9" s="255"/>
      <c r="Q9" s="255"/>
      <c r="R9" s="255"/>
      <c r="S9" s="255"/>
    </row>
    <row r="10" spans="1:19" ht="15" customHeight="1">
      <c r="A10" s="256"/>
      <c r="B10" s="256"/>
      <c r="C10" s="256"/>
      <c r="D10" s="256"/>
      <c r="E10" s="256"/>
      <c r="F10" s="256"/>
      <c r="G10" s="256"/>
      <c r="H10" s="208"/>
      <c r="I10" s="208" t="s">
        <v>41</v>
      </c>
      <c r="J10" s="256" t="s">
        <v>41</v>
      </c>
      <c r="K10" s="256"/>
      <c r="L10" s="256"/>
      <c r="M10" s="256"/>
      <c r="N10" s="255"/>
      <c r="O10" s="255"/>
      <c r="P10" s="255" t="s">
        <v>57</v>
      </c>
      <c r="Q10" s="255" t="s">
        <v>43</v>
      </c>
      <c r="R10" s="255" t="s">
        <v>197</v>
      </c>
      <c r="S10" s="255" t="s">
        <v>43</v>
      </c>
    </row>
    <row r="11" spans="1:19" ht="76.5" customHeight="1" thickBot="1">
      <c r="A11" s="256"/>
      <c r="B11" s="256"/>
      <c r="C11" s="256"/>
      <c r="D11" s="256"/>
      <c r="E11" s="256"/>
      <c r="F11" s="256"/>
      <c r="G11" s="256"/>
      <c r="H11" s="208"/>
      <c r="I11" s="233" t="s">
        <v>40</v>
      </c>
      <c r="J11" s="233" t="s">
        <v>39</v>
      </c>
      <c r="K11" s="233" t="s">
        <v>38</v>
      </c>
      <c r="L11" s="6" t="s">
        <v>37</v>
      </c>
      <c r="M11" s="233" t="s">
        <v>36</v>
      </c>
      <c r="N11" s="255"/>
      <c r="O11" s="255"/>
      <c r="P11" s="255"/>
      <c r="Q11" s="255"/>
      <c r="R11" s="255"/>
      <c r="S11" s="255"/>
    </row>
    <row r="12" spans="1:19" ht="15.75" thickBot="1">
      <c r="A12" s="254">
        <v>1</v>
      </c>
      <c r="B12" s="254"/>
      <c r="C12" s="254"/>
      <c r="D12" s="254"/>
      <c r="E12" s="210"/>
      <c r="F12" s="211"/>
      <c r="G12" s="211"/>
      <c r="H12" s="211"/>
      <c r="I12" s="212">
        <v>2</v>
      </c>
      <c r="J12" s="212">
        <v>3</v>
      </c>
      <c r="K12" s="212">
        <v>4</v>
      </c>
      <c r="L12" s="30">
        <v>5</v>
      </c>
      <c r="M12" s="212">
        <v>6</v>
      </c>
      <c r="N12" s="212"/>
      <c r="O12" s="212">
        <v>10</v>
      </c>
      <c r="P12" s="212"/>
      <c r="Q12" s="212">
        <v>12</v>
      </c>
      <c r="R12" s="212"/>
      <c r="S12" s="232">
        <v>14</v>
      </c>
    </row>
    <row r="13" spans="1:19" ht="25.5" customHeight="1">
      <c r="A13" s="257" t="s">
        <v>35</v>
      </c>
      <c r="B13" s="257"/>
      <c r="C13" s="257"/>
      <c r="D13" s="257"/>
      <c r="E13" s="257"/>
      <c r="F13" s="257"/>
      <c r="G13" s="257"/>
      <c r="H13" s="257"/>
      <c r="I13" s="214">
        <v>653</v>
      </c>
      <c r="J13" s="215">
        <v>0</v>
      </c>
      <c r="K13" s="215">
        <v>0</v>
      </c>
      <c r="L13" s="159">
        <v>0</v>
      </c>
      <c r="M13" s="214">
        <v>0</v>
      </c>
      <c r="N13" s="216">
        <f>N14+N45+N49+N68+N78+N99+N111+N114</f>
        <v>86496.06705</v>
      </c>
      <c r="O13" s="216">
        <f>O14+O45+O49+O68+O78+O99+O111+O114</f>
        <v>307.53200000000004</v>
      </c>
      <c r="P13" s="216">
        <f>P14+P45+P49+P68+P78+P99+P111+P114</f>
        <v>28562.6</v>
      </c>
      <c r="Q13" s="216">
        <f>Q14+Q45+Q49+Q68+Q78+Q99+Q111+Q114</f>
        <v>173.528</v>
      </c>
      <c r="R13" s="216">
        <v>28603.4</v>
      </c>
      <c r="S13" s="216">
        <f>S14+S45+S49+S68+S78+S99+S111+S114</f>
        <v>173.64</v>
      </c>
    </row>
    <row r="14" spans="1:19" ht="17.25" customHeight="1">
      <c r="A14" s="243" t="s">
        <v>34</v>
      </c>
      <c r="B14" s="243"/>
      <c r="C14" s="243"/>
      <c r="D14" s="243"/>
      <c r="E14" s="243"/>
      <c r="F14" s="243"/>
      <c r="G14" s="243"/>
      <c r="H14" s="243"/>
      <c r="I14" s="143">
        <v>653</v>
      </c>
      <c r="J14" s="144">
        <v>1</v>
      </c>
      <c r="K14" s="144">
        <v>0</v>
      </c>
      <c r="L14" s="160">
        <v>0</v>
      </c>
      <c r="M14" s="143">
        <v>0</v>
      </c>
      <c r="N14" s="200">
        <f aca="true" t="shared" si="0" ref="N14:S14">N15+N20+N23+N32+N36</f>
        <v>12885.66636</v>
      </c>
      <c r="O14" s="200">
        <f t="shared" si="0"/>
        <v>0</v>
      </c>
      <c r="P14" s="200">
        <f t="shared" si="0"/>
        <v>11957.8867</v>
      </c>
      <c r="Q14" s="200">
        <f t="shared" si="0"/>
        <v>0</v>
      </c>
      <c r="R14" s="200">
        <f t="shared" si="0"/>
        <v>12546.95642</v>
      </c>
      <c r="S14" s="200">
        <f t="shared" si="0"/>
        <v>0</v>
      </c>
    </row>
    <row r="15" spans="1:21" ht="41.25" customHeight="1">
      <c r="A15" s="249" t="s">
        <v>33</v>
      </c>
      <c r="B15" s="249"/>
      <c r="C15" s="249"/>
      <c r="D15" s="249"/>
      <c r="E15" s="249"/>
      <c r="F15" s="249"/>
      <c r="G15" s="249"/>
      <c r="H15" s="249"/>
      <c r="I15" s="139">
        <v>653</v>
      </c>
      <c r="J15" s="140">
        <v>1</v>
      </c>
      <c r="K15" s="140">
        <v>2</v>
      </c>
      <c r="L15" s="161">
        <v>0</v>
      </c>
      <c r="M15" s="139">
        <v>0</v>
      </c>
      <c r="N15" s="201">
        <f aca="true" t="shared" si="1" ref="N15:S15">N17</f>
        <v>1284.4</v>
      </c>
      <c r="O15" s="201">
        <f t="shared" si="1"/>
        <v>0</v>
      </c>
      <c r="P15" s="201">
        <f t="shared" si="1"/>
        <v>1285.9</v>
      </c>
      <c r="Q15" s="201">
        <f t="shared" si="1"/>
        <v>0</v>
      </c>
      <c r="R15" s="201">
        <f t="shared" si="1"/>
        <v>1287.4750000000001</v>
      </c>
      <c r="S15" s="201">
        <f t="shared" si="1"/>
        <v>0</v>
      </c>
      <c r="T15" s="2"/>
      <c r="U15" s="2"/>
    </row>
    <row r="16" spans="1:21" ht="48.75" customHeight="1">
      <c r="A16" s="251" t="s">
        <v>319</v>
      </c>
      <c r="B16" s="252"/>
      <c r="C16" s="252"/>
      <c r="D16" s="253"/>
      <c r="E16" s="164"/>
      <c r="F16" s="164"/>
      <c r="G16" s="164"/>
      <c r="H16" s="164"/>
      <c r="I16" s="165">
        <v>653</v>
      </c>
      <c r="J16" s="166">
        <v>0</v>
      </c>
      <c r="K16" s="166">
        <v>0</v>
      </c>
      <c r="L16" s="167" t="s">
        <v>320</v>
      </c>
      <c r="M16" s="165">
        <v>0</v>
      </c>
      <c r="N16" s="202">
        <f aca="true" t="shared" si="2" ref="N16:S16">N17+N21+N24+N27+N47+N51+N113</f>
        <v>5754.065519999999</v>
      </c>
      <c r="O16" s="202">
        <f t="shared" si="2"/>
        <v>171.2</v>
      </c>
      <c r="P16" s="202">
        <f t="shared" si="2"/>
        <v>4509.21551</v>
      </c>
      <c r="Q16" s="202">
        <f t="shared" si="2"/>
        <v>171.2</v>
      </c>
      <c r="R16" s="202">
        <f t="shared" si="2"/>
        <v>4511.0530100000005</v>
      </c>
      <c r="S16" s="202">
        <f t="shared" si="2"/>
        <v>171.2</v>
      </c>
      <c r="T16" s="2"/>
      <c r="U16" s="2"/>
    </row>
    <row r="17" spans="1:21" ht="15" customHeight="1">
      <c r="A17" s="245" t="s">
        <v>32</v>
      </c>
      <c r="B17" s="245"/>
      <c r="C17" s="245"/>
      <c r="D17" s="245"/>
      <c r="E17" s="245"/>
      <c r="F17" s="245"/>
      <c r="G17" s="245"/>
      <c r="H17" s="245"/>
      <c r="I17" s="24">
        <v>653</v>
      </c>
      <c r="J17" s="25">
        <v>1</v>
      </c>
      <c r="K17" s="25">
        <v>2</v>
      </c>
      <c r="L17" s="162" t="s">
        <v>321</v>
      </c>
      <c r="M17" s="24">
        <v>0</v>
      </c>
      <c r="N17" s="203">
        <f aca="true" t="shared" si="3" ref="N17:S17">N18+N19</f>
        <v>1284.4</v>
      </c>
      <c r="O17" s="203">
        <f t="shared" si="3"/>
        <v>0</v>
      </c>
      <c r="P17" s="203">
        <f t="shared" si="3"/>
        <v>1285.9</v>
      </c>
      <c r="Q17" s="203">
        <f t="shared" si="3"/>
        <v>0</v>
      </c>
      <c r="R17" s="203">
        <f t="shared" si="3"/>
        <v>1287.4750000000001</v>
      </c>
      <c r="S17" s="203">
        <f t="shared" si="3"/>
        <v>0</v>
      </c>
      <c r="U17" s="2"/>
    </row>
    <row r="18" spans="1:21" ht="15" customHeight="1">
      <c r="A18" s="245" t="s">
        <v>48</v>
      </c>
      <c r="B18" s="245"/>
      <c r="C18" s="245"/>
      <c r="D18" s="245"/>
      <c r="E18" s="245"/>
      <c r="F18" s="245"/>
      <c r="G18" s="245"/>
      <c r="H18" s="245"/>
      <c r="I18" s="24">
        <v>653</v>
      </c>
      <c r="J18" s="25">
        <v>1</v>
      </c>
      <c r="K18" s="25">
        <v>2</v>
      </c>
      <c r="L18" s="162" t="s">
        <v>321</v>
      </c>
      <c r="M18" s="24">
        <v>121</v>
      </c>
      <c r="N18" s="203">
        <v>1254.4</v>
      </c>
      <c r="O18" s="203">
        <v>0</v>
      </c>
      <c r="P18" s="203">
        <v>1254.4</v>
      </c>
      <c r="Q18" s="203">
        <v>0</v>
      </c>
      <c r="R18" s="217">
        <v>1254.4</v>
      </c>
      <c r="S18" s="203">
        <v>0</v>
      </c>
      <c r="U18" s="2"/>
    </row>
    <row r="19" spans="1:19" ht="27" customHeight="1">
      <c r="A19" s="246" t="s">
        <v>53</v>
      </c>
      <c r="B19" s="246"/>
      <c r="C19" s="246"/>
      <c r="D19" s="246"/>
      <c r="E19" s="246"/>
      <c r="F19" s="23"/>
      <c r="G19" s="23"/>
      <c r="H19" s="23"/>
      <c r="I19" s="24">
        <v>653</v>
      </c>
      <c r="J19" s="25">
        <v>1</v>
      </c>
      <c r="K19" s="25">
        <v>2</v>
      </c>
      <c r="L19" s="162" t="s">
        <v>321</v>
      </c>
      <c r="M19" s="24">
        <v>122</v>
      </c>
      <c r="N19" s="203">
        <v>30</v>
      </c>
      <c r="O19" s="203">
        <v>0</v>
      </c>
      <c r="P19" s="203">
        <v>31.5</v>
      </c>
      <c r="Q19" s="203">
        <v>0</v>
      </c>
      <c r="R19" s="217">
        <v>33.075</v>
      </c>
      <c r="S19" s="203">
        <v>0</v>
      </c>
    </row>
    <row r="20" spans="1:19" ht="58.5" customHeight="1">
      <c r="A20" s="244" t="s">
        <v>31</v>
      </c>
      <c r="B20" s="244"/>
      <c r="C20" s="244"/>
      <c r="D20" s="244"/>
      <c r="E20" s="244"/>
      <c r="F20" s="244"/>
      <c r="G20" s="244"/>
      <c r="H20" s="244"/>
      <c r="I20" s="141">
        <v>653</v>
      </c>
      <c r="J20" s="142">
        <v>1</v>
      </c>
      <c r="K20" s="142">
        <v>3</v>
      </c>
      <c r="L20" s="163">
        <v>0</v>
      </c>
      <c r="M20" s="141">
        <v>0</v>
      </c>
      <c r="N20" s="204">
        <f>N21</f>
        <v>5</v>
      </c>
      <c r="O20" s="204">
        <v>0</v>
      </c>
      <c r="P20" s="204">
        <f aca="true" t="shared" si="4" ref="P20:S21">P21</f>
        <v>5.25</v>
      </c>
      <c r="Q20" s="204">
        <f t="shared" si="4"/>
        <v>0</v>
      </c>
      <c r="R20" s="204">
        <f t="shared" si="4"/>
        <v>5.5125</v>
      </c>
      <c r="S20" s="204">
        <f t="shared" si="4"/>
        <v>0</v>
      </c>
    </row>
    <row r="21" spans="1:19" ht="15" customHeight="1">
      <c r="A21" s="245" t="s">
        <v>29</v>
      </c>
      <c r="B21" s="245"/>
      <c r="C21" s="245"/>
      <c r="D21" s="245"/>
      <c r="E21" s="245"/>
      <c r="F21" s="245"/>
      <c r="G21" s="245"/>
      <c r="H21" s="245"/>
      <c r="I21" s="24">
        <v>653</v>
      </c>
      <c r="J21" s="25">
        <v>1</v>
      </c>
      <c r="K21" s="25">
        <v>3</v>
      </c>
      <c r="L21" s="162" t="s">
        <v>322</v>
      </c>
      <c r="M21" s="24">
        <v>0</v>
      </c>
      <c r="N21" s="203">
        <f>N22</f>
        <v>5</v>
      </c>
      <c r="O21" s="203">
        <f>O22</f>
        <v>0</v>
      </c>
      <c r="P21" s="203">
        <f t="shared" si="4"/>
        <v>5.25</v>
      </c>
      <c r="Q21" s="203">
        <f t="shared" si="4"/>
        <v>0</v>
      </c>
      <c r="R21" s="203">
        <f t="shared" si="4"/>
        <v>5.5125</v>
      </c>
      <c r="S21" s="203">
        <f t="shared" si="4"/>
        <v>0</v>
      </c>
    </row>
    <row r="22" spans="1:19" ht="31.5" customHeight="1">
      <c r="A22" s="245" t="s">
        <v>49</v>
      </c>
      <c r="B22" s="245"/>
      <c r="C22" s="245"/>
      <c r="D22" s="245"/>
      <c r="E22" s="245"/>
      <c r="F22" s="245"/>
      <c r="G22" s="245"/>
      <c r="H22" s="245"/>
      <c r="I22" s="24">
        <v>653</v>
      </c>
      <c r="J22" s="25">
        <v>1</v>
      </c>
      <c r="K22" s="25">
        <v>3</v>
      </c>
      <c r="L22" s="162" t="s">
        <v>322</v>
      </c>
      <c r="M22" s="24">
        <v>244</v>
      </c>
      <c r="N22" s="203">
        <v>5</v>
      </c>
      <c r="O22" s="203">
        <v>0</v>
      </c>
      <c r="P22" s="203">
        <v>5.25</v>
      </c>
      <c r="Q22" s="203">
        <v>0</v>
      </c>
      <c r="R22" s="217">
        <v>5.5125</v>
      </c>
      <c r="S22" s="203">
        <v>0</v>
      </c>
    </row>
    <row r="23" spans="1:21" ht="62.25" customHeight="1">
      <c r="A23" s="244" t="s">
        <v>30</v>
      </c>
      <c r="B23" s="244"/>
      <c r="C23" s="244"/>
      <c r="D23" s="244"/>
      <c r="E23" s="244"/>
      <c r="F23" s="244"/>
      <c r="G23" s="244"/>
      <c r="H23" s="244"/>
      <c r="I23" s="141">
        <v>653</v>
      </c>
      <c r="J23" s="142">
        <v>1</v>
      </c>
      <c r="K23" s="142">
        <v>4</v>
      </c>
      <c r="L23" s="163">
        <v>0</v>
      </c>
      <c r="M23" s="141">
        <v>0</v>
      </c>
      <c r="N23" s="204">
        <f aca="true" t="shared" si="5" ref="N23:S23">N24+N27</f>
        <v>4233.46552</v>
      </c>
      <c r="O23" s="204">
        <f t="shared" si="5"/>
        <v>0</v>
      </c>
      <c r="P23" s="204">
        <f t="shared" si="5"/>
        <v>2986.86551</v>
      </c>
      <c r="Q23" s="204">
        <f t="shared" si="5"/>
        <v>0</v>
      </c>
      <c r="R23" s="204">
        <f t="shared" si="5"/>
        <v>2986.86551</v>
      </c>
      <c r="S23" s="204">
        <f t="shared" si="5"/>
        <v>0</v>
      </c>
      <c r="U23" s="2"/>
    </row>
    <row r="24" spans="1:20" ht="57.75" customHeight="1">
      <c r="A24" s="245" t="s">
        <v>54</v>
      </c>
      <c r="B24" s="245"/>
      <c r="C24" s="245"/>
      <c r="D24" s="245"/>
      <c r="E24" s="245"/>
      <c r="F24" s="245"/>
      <c r="G24" s="245"/>
      <c r="H24" s="245"/>
      <c r="I24" s="24">
        <v>653</v>
      </c>
      <c r="J24" s="25">
        <v>1</v>
      </c>
      <c r="K24" s="25">
        <v>4</v>
      </c>
      <c r="L24" s="162" t="s">
        <v>323</v>
      </c>
      <c r="M24" s="24">
        <v>0</v>
      </c>
      <c r="N24" s="203">
        <f aca="true" t="shared" si="6" ref="N24:S25">N25</f>
        <v>1215.9</v>
      </c>
      <c r="O24" s="203">
        <f t="shared" si="6"/>
        <v>0</v>
      </c>
      <c r="P24" s="203">
        <f t="shared" si="6"/>
        <v>0</v>
      </c>
      <c r="Q24" s="203">
        <f t="shared" si="6"/>
        <v>0</v>
      </c>
      <c r="R24" s="203">
        <f t="shared" si="6"/>
        <v>0</v>
      </c>
      <c r="S24" s="203">
        <f t="shared" si="6"/>
        <v>0</v>
      </c>
      <c r="T24" s="15"/>
    </row>
    <row r="25" spans="1:19" ht="15" customHeight="1">
      <c r="A25" s="245" t="s">
        <v>29</v>
      </c>
      <c r="B25" s="245"/>
      <c r="C25" s="245"/>
      <c r="D25" s="245"/>
      <c r="E25" s="245"/>
      <c r="F25" s="23"/>
      <c r="G25" s="23"/>
      <c r="H25" s="23"/>
      <c r="I25" s="24">
        <v>653</v>
      </c>
      <c r="J25" s="25">
        <v>1</v>
      </c>
      <c r="K25" s="25">
        <v>4</v>
      </c>
      <c r="L25" s="162" t="s">
        <v>323</v>
      </c>
      <c r="M25" s="24">
        <v>540</v>
      </c>
      <c r="N25" s="203">
        <f t="shared" si="6"/>
        <v>1215.9</v>
      </c>
      <c r="O25" s="203">
        <v>0</v>
      </c>
      <c r="P25" s="203">
        <v>0</v>
      </c>
      <c r="Q25" s="203">
        <v>0</v>
      </c>
      <c r="R25" s="217">
        <v>0</v>
      </c>
      <c r="S25" s="203">
        <v>0</v>
      </c>
    </row>
    <row r="26" spans="1:19" ht="15" customHeight="1">
      <c r="A26" s="245" t="s">
        <v>48</v>
      </c>
      <c r="B26" s="245"/>
      <c r="C26" s="245"/>
      <c r="D26" s="245"/>
      <c r="E26" s="245"/>
      <c r="F26" s="245"/>
      <c r="G26" s="245"/>
      <c r="H26" s="245"/>
      <c r="I26" s="24">
        <v>653</v>
      </c>
      <c r="J26" s="25">
        <v>1</v>
      </c>
      <c r="K26" s="25">
        <v>4</v>
      </c>
      <c r="L26" s="162" t="s">
        <v>323</v>
      </c>
      <c r="M26" s="24">
        <v>540</v>
      </c>
      <c r="N26" s="203">
        <v>1215.9</v>
      </c>
      <c r="O26" s="203">
        <v>0</v>
      </c>
      <c r="P26" s="203">
        <v>0</v>
      </c>
      <c r="Q26" s="203">
        <v>0</v>
      </c>
      <c r="R26" s="217">
        <v>0</v>
      </c>
      <c r="S26" s="203">
        <v>0</v>
      </c>
    </row>
    <row r="27" spans="1:20" ht="27.75" customHeight="1">
      <c r="A27" s="245" t="s">
        <v>7</v>
      </c>
      <c r="B27" s="245"/>
      <c r="C27" s="245"/>
      <c r="D27" s="245"/>
      <c r="E27" s="245"/>
      <c r="F27" s="245"/>
      <c r="G27" s="245"/>
      <c r="H27" s="245"/>
      <c r="I27" s="24">
        <v>653</v>
      </c>
      <c r="J27" s="25">
        <v>1</v>
      </c>
      <c r="K27" s="25">
        <v>4</v>
      </c>
      <c r="L27" s="162" t="s">
        <v>323</v>
      </c>
      <c r="M27" s="24">
        <v>0</v>
      </c>
      <c r="N27" s="203">
        <f aca="true" t="shared" si="7" ref="N27:S27">N28+N29+N30+N31</f>
        <v>3017.5655199999997</v>
      </c>
      <c r="O27" s="203">
        <f t="shared" si="7"/>
        <v>0</v>
      </c>
      <c r="P27" s="203">
        <f t="shared" si="7"/>
        <v>2986.86551</v>
      </c>
      <c r="Q27" s="203">
        <f t="shared" si="7"/>
        <v>0</v>
      </c>
      <c r="R27" s="203">
        <f t="shared" si="7"/>
        <v>2986.86551</v>
      </c>
      <c r="S27" s="203">
        <f t="shared" si="7"/>
        <v>0</v>
      </c>
      <c r="T27" s="15"/>
    </row>
    <row r="28" spans="1:19" ht="15" customHeight="1">
      <c r="A28" s="245" t="s">
        <v>48</v>
      </c>
      <c r="B28" s="245"/>
      <c r="C28" s="245"/>
      <c r="D28" s="245"/>
      <c r="E28" s="245"/>
      <c r="F28" s="245"/>
      <c r="G28" s="245"/>
      <c r="H28" s="245"/>
      <c r="I28" s="24">
        <v>653</v>
      </c>
      <c r="J28" s="25">
        <v>1</v>
      </c>
      <c r="K28" s="25">
        <v>4</v>
      </c>
      <c r="L28" s="162" t="s">
        <v>323</v>
      </c>
      <c r="M28" s="24">
        <v>121</v>
      </c>
      <c r="N28" s="203">
        <v>2932.36552</v>
      </c>
      <c r="O28" s="203">
        <v>0</v>
      </c>
      <c r="P28" s="203">
        <v>2932.36551</v>
      </c>
      <c r="Q28" s="203">
        <v>0</v>
      </c>
      <c r="R28" s="217">
        <v>2932.36551</v>
      </c>
      <c r="S28" s="203">
        <v>0</v>
      </c>
    </row>
    <row r="29" spans="1:19" ht="24" customHeight="1">
      <c r="A29" s="245" t="s">
        <v>53</v>
      </c>
      <c r="B29" s="245"/>
      <c r="C29" s="245"/>
      <c r="D29" s="245"/>
      <c r="E29" s="245"/>
      <c r="F29" s="245"/>
      <c r="G29" s="245"/>
      <c r="H29" s="245"/>
      <c r="I29" s="24">
        <v>653</v>
      </c>
      <c r="J29" s="25">
        <v>1</v>
      </c>
      <c r="K29" s="25">
        <v>4</v>
      </c>
      <c r="L29" s="162" t="s">
        <v>323</v>
      </c>
      <c r="M29" s="24">
        <v>122</v>
      </c>
      <c r="N29" s="203">
        <v>78.674</v>
      </c>
      <c r="O29" s="203">
        <v>0</v>
      </c>
      <c r="P29" s="203">
        <v>54.5</v>
      </c>
      <c r="Q29" s="203">
        <v>0</v>
      </c>
      <c r="R29" s="217">
        <v>54.5</v>
      </c>
      <c r="S29" s="203">
        <v>0</v>
      </c>
    </row>
    <row r="30" spans="1:22" ht="23.25" customHeight="1">
      <c r="A30" s="245" t="s">
        <v>49</v>
      </c>
      <c r="B30" s="245"/>
      <c r="C30" s="245"/>
      <c r="D30" s="245"/>
      <c r="E30" s="245"/>
      <c r="F30" s="245"/>
      <c r="G30" s="245"/>
      <c r="H30" s="245"/>
      <c r="I30" s="24">
        <v>653</v>
      </c>
      <c r="J30" s="25">
        <v>1</v>
      </c>
      <c r="K30" s="25">
        <v>4</v>
      </c>
      <c r="L30" s="162" t="s">
        <v>323</v>
      </c>
      <c r="M30" s="24">
        <v>244</v>
      </c>
      <c r="N30" s="203">
        <v>0</v>
      </c>
      <c r="O30" s="203">
        <v>0</v>
      </c>
      <c r="P30" s="203">
        <v>0</v>
      </c>
      <c r="Q30" s="203">
        <v>0</v>
      </c>
      <c r="R30" s="217">
        <v>0</v>
      </c>
      <c r="S30" s="203">
        <v>0</v>
      </c>
      <c r="V30" s="2"/>
    </row>
    <row r="31" spans="1:19" ht="15">
      <c r="A31" s="250" t="s">
        <v>55</v>
      </c>
      <c r="B31" s="250"/>
      <c r="C31" s="250"/>
      <c r="D31" s="250"/>
      <c r="E31" s="250"/>
      <c r="F31" s="23"/>
      <c r="G31" s="23"/>
      <c r="H31" s="23"/>
      <c r="I31" s="24">
        <v>653</v>
      </c>
      <c r="J31" s="25">
        <v>1</v>
      </c>
      <c r="K31" s="25">
        <v>4</v>
      </c>
      <c r="L31" s="162" t="s">
        <v>323</v>
      </c>
      <c r="M31" s="24">
        <v>852</v>
      </c>
      <c r="N31" s="203">
        <v>6.526</v>
      </c>
      <c r="O31" s="203">
        <v>0</v>
      </c>
      <c r="P31" s="203">
        <v>0</v>
      </c>
      <c r="Q31" s="203">
        <v>0</v>
      </c>
      <c r="R31" s="217">
        <v>0</v>
      </c>
      <c r="S31" s="203">
        <v>0</v>
      </c>
    </row>
    <row r="32" spans="1:19" ht="15" customHeight="1">
      <c r="A32" s="244" t="s">
        <v>27</v>
      </c>
      <c r="B32" s="244"/>
      <c r="C32" s="244"/>
      <c r="D32" s="244"/>
      <c r="E32" s="244"/>
      <c r="F32" s="244"/>
      <c r="G32" s="244"/>
      <c r="H32" s="244"/>
      <c r="I32" s="141">
        <v>653</v>
      </c>
      <c r="J32" s="142">
        <v>1</v>
      </c>
      <c r="K32" s="142">
        <v>11</v>
      </c>
      <c r="L32" s="163">
        <v>0</v>
      </c>
      <c r="M32" s="141">
        <v>0</v>
      </c>
      <c r="N32" s="204">
        <f aca="true" t="shared" si="8" ref="N32:S32">N34</f>
        <v>150</v>
      </c>
      <c r="O32" s="204">
        <f t="shared" si="8"/>
        <v>0</v>
      </c>
      <c r="P32" s="204">
        <f t="shared" si="8"/>
        <v>150</v>
      </c>
      <c r="Q32" s="204">
        <f t="shared" si="8"/>
        <v>0</v>
      </c>
      <c r="R32" s="204">
        <f t="shared" si="8"/>
        <v>150</v>
      </c>
      <c r="S32" s="204">
        <f t="shared" si="8"/>
        <v>0</v>
      </c>
    </row>
    <row r="33" spans="1:21" ht="48.75" customHeight="1">
      <c r="A33" s="248" t="s">
        <v>245</v>
      </c>
      <c r="B33" s="248"/>
      <c r="C33" s="248"/>
      <c r="D33" s="248"/>
      <c r="E33" s="164"/>
      <c r="F33" s="164"/>
      <c r="G33" s="164"/>
      <c r="H33" s="164"/>
      <c r="I33" s="165">
        <v>653</v>
      </c>
      <c r="J33" s="166">
        <v>0</v>
      </c>
      <c r="K33" s="166">
        <v>0</v>
      </c>
      <c r="L33" s="167" t="s">
        <v>246</v>
      </c>
      <c r="M33" s="165">
        <v>0</v>
      </c>
      <c r="N33" s="202">
        <f aca="true" t="shared" si="9" ref="N33:S33">N34+N44</f>
        <v>150</v>
      </c>
      <c r="O33" s="202">
        <f t="shared" si="9"/>
        <v>0</v>
      </c>
      <c r="P33" s="202">
        <f t="shared" si="9"/>
        <v>864.065</v>
      </c>
      <c r="Q33" s="202">
        <f t="shared" si="9"/>
        <v>0</v>
      </c>
      <c r="R33" s="202">
        <f t="shared" si="9"/>
        <v>1580.17</v>
      </c>
      <c r="S33" s="202">
        <f t="shared" si="9"/>
        <v>0</v>
      </c>
      <c r="T33" s="2"/>
      <c r="U33" s="2"/>
    </row>
    <row r="34" spans="1:19" ht="15" customHeight="1">
      <c r="A34" s="245" t="s">
        <v>26</v>
      </c>
      <c r="B34" s="245"/>
      <c r="C34" s="245"/>
      <c r="D34" s="245"/>
      <c r="E34" s="245"/>
      <c r="F34" s="245"/>
      <c r="G34" s="245"/>
      <c r="H34" s="245"/>
      <c r="I34" s="24">
        <v>653</v>
      </c>
      <c r="J34" s="25">
        <v>1</v>
      </c>
      <c r="K34" s="25">
        <v>11</v>
      </c>
      <c r="L34" s="162" t="s">
        <v>247</v>
      </c>
      <c r="M34" s="24">
        <v>0</v>
      </c>
      <c r="N34" s="203">
        <f aca="true" t="shared" si="10" ref="N34:S34">N35</f>
        <v>150</v>
      </c>
      <c r="O34" s="203">
        <f t="shared" si="10"/>
        <v>0</v>
      </c>
      <c r="P34" s="203">
        <f t="shared" si="10"/>
        <v>150</v>
      </c>
      <c r="Q34" s="203">
        <f t="shared" si="10"/>
        <v>0</v>
      </c>
      <c r="R34" s="203">
        <f t="shared" si="10"/>
        <v>150</v>
      </c>
      <c r="S34" s="203">
        <f t="shared" si="10"/>
        <v>0</v>
      </c>
    </row>
    <row r="35" spans="1:19" ht="15" customHeight="1">
      <c r="A35" s="245" t="s">
        <v>51</v>
      </c>
      <c r="B35" s="245"/>
      <c r="C35" s="245"/>
      <c r="D35" s="245"/>
      <c r="E35" s="245"/>
      <c r="F35" s="245"/>
      <c r="G35" s="245"/>
      <c r="H35" s="245"/>
      <c r="I35" s="24">
        <v>653</v>
      </c>
      <c r="J35" s="25">
        <v>1</v>
      </c>
      <c r="K35" s="25">
        <v>11</v>
      </c>
      <c r="L35" s="162" t="s">
        <v>247</v>
      </c>
      <c r="M35" s="24">
        <v>870</v>
      </c>
      <c r="N35" s="203">
        <f>150000/1000</f>
        <v>150</v>
      </c>
      <c r="O35" s="203">
        <v>0</v>
      </c>
      <c r="P35" s="203">
        <v>150</v>
      </c>
      <c r="Q35" s="203">
        <v>0</v>
      </c>
      <c r="R35" s="217">
        <v>150</v>
      </c>
      <c r="S35" s="203">
        <v>0</v>
      </c>
    </row>
    <row r="36" spans="1:19" ht="15" customHeight="1">
      <c r="A36" s="244" t="s">
        <v>25</v>
      </c>
      <c r="B36" s="244"/>
      <c r="C36" s="244"/>
      <c r="D36" s="244"/>
      <c r="E36" s="244"/>
      <c r="F36" s="244"/>
      <c r="G36" s="244"/>
      <c r="H36" s="244"/>
      <c r="I36" s="141">
        <v>653</v>
      </c>
      <c r="J36" s="142">
        <v>1</v>
      </c>
      <c r="K36" s="142">
        <v>13</v>
      </c>
      <c r="L36" s="163">
        <v>0</v>
      </c>
      <c r="M36" s="141">
        <v>0</v>
      </c>
      <c r="N36" s="204">
        <f aca="true" t="shared" si="11" ref="N36:S36">N38</f>
        <v>7212.80084</v>
      </c>
      <c r="O36" s="204">
        <f t="shared" si="11"/>
        <v>0</v>
      </c>
      <c r="P36" s="204">
        <f t="shared" si="11"/>
        <v>7529.87119</v>
      </c>
      <c r="Q36" s="204">
        <f t="shared" si="11"/>
        <v>0</v>
      </c>
      <c r="R36" s="204">
        <f t="shared" si="11"/>
        <v>8117.10341</v>
      </c>
      <c r="S36" s="204">
        <f t="shared" si="11"/>
        <v>0</v>
      </c>
    </row>
    <row r="37" spans="1:21" ht="48.75" customHeight="1">
      <c r="A37" s="248" t="s">
        <v>255</v>
      </c>
      <c r="B37" s="248"/>
      <c r="C37" s="248"/>
      <c r="D37" s="248"/>
      <c r="E37" s="164"/>
      <c r="F37" s="164"/>
      <c r="G37" s="164"/>
      <c r="H37" s="164"/>
      <c r="I37" s="165">
        <v>653</v>
      </c>
      <c r="J37" s="166">
        <v>0</v>
      </c>
      <c r="K37" s="166">
        <v>0</v>
      </c>
      <c r="L37" s="167" t="s">
        <v>256</v>
      </c>
      <c r="M37" s="165">
        <v>0</v>
      </c>
      <c r="N37" s="202">
        <f aca="true" t="shared" si="12" ref="N37:S37">N39+N40+N41+N42</f>
        <v>7212.80084</v>
      </c>
      <c r="O37" s="202">
        <f t="shared" si="12"/>
        <v>0</v>
      </c>
      <c r="P37" s="202">
        <f t="shared" si="12"/>
        <v>6815.80619</v>
      </c>
      <c r="Q37" s="202">
        <f t="shared" si="12"/>
        <v>0</v>
      </c>
      <c r="R37" s="202">
        <f t="shared" si="12"/>
        <v>6686.93341</v>
      </c>
      <c r="S37" s="202">
        <f t="shared" si="12"/>
        <v>0</v>
      </c>
      <c r="T37" s="2"/>
      <c r="U37" s="2"/>
    </row>
    <row r="38" spans="1:19" ht="27" customHeight="1">
      <c r="A38" s="245" t="s">
        <v>0</v>
      </c>
      <c r="B38" s="245"/>
      <c r="C38" s="245"/>
      <c r="D38" s="245"/>
      <c r="E38" s="245"/>
      <c r="F38" s="245"/>
      <c r="G38" s="245"/>
      <c r="H38" s="245"/>
      <c r="I38" s="24">
        <v>653</v>
      </c>
      <c r="J38" s="25">
        <v>1</v>
      </c>
      <c r="K38" s="25">
        <v>13</v>
      </c>
      <c r="L38" s="162" t="s">
        <v>257</v>
      </c>
      <c r="M38" s="24">
        <v>0</v>
      </c>
      <c r="N38" s="203">
        <f aca="true" t="shared" si="13" ref="N38:S38">N39+N40+N41+N42+N44</f>
        <v>7212.80084</v>
      </c>
      <c r="O38" s="203">
        <f t="shared" si="13"/>
        <v>0</v>
      </c>
      <c r="P38" s="203">
        <f t="shared" si="13"/>
        <v>7529.87119</v>
      </c>
      <c r="Q38" s="203">
        <f t="shared" si="13"/>
        <v>0</v>
      </c>
      <c r="R38" s="203">
        <f t="shared" si="13"/>
        <v>8117.10341</v>
      </c>
      <c r="S38" s="203">
        <f t="shared" si="13"/>
        <v>0</v>
      </c>
    </row>
    <row r="39" spans="1:19" ht="15" customHeight="1">
      <c r="A39" s="245" t="s">
        <v>48</v>
      </c>
      <c r="B39" s="245"/>
      <c r="C39" s="245"/>
      <c r="D39" s="245"/>
      <c r="E39" s="245"/>
      <c r="F39" s="245"/>
      <c r="G39" s="245"/>
      <c r="H39" s="245"/>
      <c r="I39" s="24">
        <v>653</v>
      </c>
      <c r="J39" s="25">
        <v>1</v>
      </c>
      <c r="K39" s="25">
        <v>13</v>
      </c>
      <c r="L39" s="162" t="s">
        <v>257</v>
      </c>
      <c r="M39" s="24">
        <v>111</v>
      </c>
      <c r="N39" s="203">
        <v>5250.4865</v>
      </c>
      <c r="O39" s="203">
        <v>0</v>
      </c>
      <c r="P39" s="203">
        <v>5329.05941</v>
      </c>
      <c r="Q39" s="203">
        <v>0</v>
      </c>
      <c r="R39" s="217">
        <v>5329.0594</v>
      </c>
      <c r="S39" s="203">
        <v>0</v>
      </c>
    </row>
    <row r="40" spans="1:19" ht="24" customHeight="1">
      <c r="A40" s="245" t="s">
        <v>53</v>
      </c>
      <c r="B40" s="245"/>
      <c r="C40" s="245"/>
      <c r="D40" s="245"/>
      <c r="E40" s="245"/>
      <c r="F40" s="245"/>
      <c r="G40" s="245"/>
      <c r="H40" s="245"/>
      <c r="I40" s="24">
        <v>653</v>
      </c>
      <c r="J40" s="25">
        <v>1</v>
      </c>
      <c r="K40" s="25">
        <v>13</v>
      </c>
      <c r="L40" s="162" t="s">
        <v>257</v>
      </c>
      <c r="M40" s="24">
        <v>112</v>
      </c>
      <c r="N40" s="203">
        <v>165.8</v>
      </c>
      <c r="O40" s="203">
        <v>0</v>
      </c>
      <c r="P40" s="203">
        <v>9.55008</v>
      </c>
      <c r="Q40" s="203">
        <v>0</v>
      </c>
      <c r="R40" s="217">
        <v>58.70019</v>
      </c>
      <c r="S40" s="203">
        <v>0</v>
      </c>
    </row>
    <row r="41" spans="1:20" ht="34.5" customHeight="1">
      <c r="A41" s="245" t="s">
        <v>52</v>
      </c>
      <c r="B41" s="245"/>
      <c r="C41" s="245"/>
      <c r="D41" s="245"/>
      <c r="E41" s="245"/>
      <c r="F41" s="245"/>
      <c r="G41" s="245"/>
      <c r="H41" s="245"/>
      <c r="I41" s="24">
        <v>653</v>
      </c>
      <c r="J41" s="25">
        <v>1</v>
      </c>
      <c r="K41" s="25">
        <v>13</v>
      </c>
      <c r="L41" s="162" t="s">
        <v>257</v>
      </c>
      <c r="M41" s="24">
        <v>242</v>
      </c>
      <c r="N41" s="203">
        <v>606.28236</v>
      </c>
      <c r="O41" s="203">
        <v>0</v>
      </c>
      <c r="P41" s="203">
        <f>362.36997+270.25152</f>
        <v>632.62149</v>
      </c>
      <c r="Q41" s="203">
        <v>0</v>
      </c>
      <c r="R41" s="217">
        <f>497.82597+204.6046</f>
        <v>702.43057</v>
      </c>
      <c r="S41" s="203">
        <v>0</v>
      </c>
      <c r="T41" s="15"/>
    </row>
    <row r="42" spans="1:19" ht="27" customHeight="1">
      <c r="A42" s="245" t="s">
        <v>49</v>
      </c>
      <c r="B42" s="245"/>
      <c r="C42" s="245"/>
      <c r="D42" s="245"/>
      <c r="E42" s="245"/>
      <c r="F42" s="245"/>
      <c r="G42" s="245"/>
      <c r="H42" s="245"/>
      <c r="I42" s="24">
        <v>653</v>
      </c>
      <c r="J42" s="25">
        <v>1</v>
      </c>
      <c r="K42" s="25">
        <v>13</v>
      </c>
      <c r="L42" s="162" t="s">
        <v>257</v>
      </c>
      <c r="M42" s="24">
        <v>244</v>
      </c>
      <c r="N42" s="203">
        <v>1190.23198</v>
      </c>
      <c r="O42" s="203">
        <v>0</v>
      </c>
      <c r="P42" s="203">
        <f>247.6152+596.96001</f>
        <v>844.57521</v>
      </c>
      <c r="Q42" s="203">
        <v>0</v>
      </c>
      <c r="R42" s="217">
        <f>191.1699+405.57335</f>
        <v>596.74325</v>
      </c>
      <c r="S42" s="203">
        <v>0</v>
      </c>
    </row>
    <row r="43" spans="1:20" ht="15" customHeight="1">
      <c r="A43" s="245" t="s">
        <v>200</v>
      </c>
      <c r="B43" s="245"/>
      <c r="C43" s="245"/>
      <c r="D43" s="245"/>
      <c r="E43" s="245"/>
      <c r="F43" s="245"/>
      <c r="G43" s="245"/>
      <c r="H43" s="245"/>
      <c r="I43" s="24">
        <v>653</v>
      </c>
      <c r="J43" s="25">
        <v>1</v>
      </c>
      <c r="K43" s="25">
        <v>13</v>
      </c>
      <c r="L43" s="162" t="s">
        <v>257</v>
      </c>
      <c r="M43" s="24">
        <v>0</v>
      </c>
      <c r="N43" s="203">
        <f>N44</f>
        <v>0</v>
      </c>
      <c r="O43" s="203">
        <f>O44+O45+O46+O47</f>
        <v>468</v>
      </c>
      <c r="P43" s="203">
        <f>P44</f>
        <v>714.065</v>
      </c>
      <c r="Q43" s="203">
        <f>Q44+Q45+Q46+Q47</f>
        <v>468</v>
      </c>
      <c r="R43" s="203">
        <f>R44</f>
        <v>1430.17</v>
      </c>
      <c r="S43" s="203">
        <f>S44+S45+S46+S47</f>
        <v>468</v>
      </c>
      <c r="T43" s="15"/>
    </row>
    <row r="44" spans="1:19" s="147" customFormat="1" ht="29.25" customHeight="1">
      <c r="A44" s="245" t="s">
        <v>201</v>
      </c>
      <c r="B44" s="245"/>
      <c r="C44" s="245"/>
      <c r="D44" s="245"/>
      <c r="E44" s="245"/>
      <c r="F44" s="245"/>
      <c r="G44" s="245"/>
      <c r="H44" s="245"/>
      <c r="I44" s="24">
        <v>653</v>
      </c>
      <c r="J44" s="25">
        <v>1</v>
      </c>
      <c r="K44" s="25">
        <v>13</v>
      </c>
      <c r="L44" s="162" t="s">
        <v>248</v>
      </c>
      <c r="M44" s="24">
        <v>870</v>
      </c>
      <c r="N44" s="203">
        <v>0</v>
      </c>
      <c r="O44" s="203">
        <v>0</v>
      </c>
      <c r="P44" s="203">
        <v>714.065</v>
      </c>
      <c r="Q44" s="203">
        <v>0</v>
      </c>
      <c r="R44" s="217">
        <v>1430.17</v>
      </c>
      <c r="S44" s="203">
        <v>0</v>
      </c>
    </row>
    <row r="45" spans="1:19" ht="15" customHeight="1">
      <c r="A45" s="243" t="s">
        <v>23</v>
      </c>
      <c r="B45" s="243"/>
      <c r="C45" s="243"/>
      <c r="D45" s="243"/>
      <c r="E45" s="243"/>
      <c r="F45" s="243"/>
      <c r="G45" s="243"/>
      <c r="H45" s="243"/>
      <c r="I45" s="145">
        <v>653</v>
      </c>
      <c r="J45" s="144">
        <v>2</v>
      </c>
      <c r="K45" s="144">
        <v>0</v>
      </c>
      <c r="L45" s="160">
        <v>0</v>
      </c>
      <c r="M45" s="143">
        <v>0</v>
      </c>
      <c r="N45" s="200">
        <f aca="true" t="shared" si="14" ref="N45:S47">N46</f>
        <v>156</v>
      </c>
      <c r="O45" s="200">
        <f t="shared" si="14"/>
        <v>156</v>
      </c>
      <c r="P45" s="200">
        <f t="shared" si="14"/>
        <v>156</v>
      </c>
      <c r="Q45" s="200">
        <f t="shared" si="14"/>
        <v>156</v>
      </c>
      <c r="R45" s="200">
        <f t="shared" si="14"/>
        <v>156</v>
      </c>
      <c r="S45" s="200">
        <f t="shared" si="14"/>
        <v>156</v>
      </c>
    </row>
    <row r="46" spans="1:19" ht="24" customHeight="1">
      <c r="A46" s="249" t="s">
        <v>22</v>
      </c>
      <c r="B46" s="249"/>
      <c r="C46" s="249"/>
      <c r="D46" s="249"/>
      <c r="E46" s="249"/>
      <c r="F46" s="249"/>
      <c r="G46" s="249"/>
      <c r="H46" s="249"/>
      <c r="I46" s="139">
        <v>653</v>
      </c>
      <c r="J46" s="140">
        <v>2</v>
      </c>
      <c r="K46" s="140">
        <v>3</v>
      </c>
      <c r="L46" s="161">
        <v>0</v>
      </c>
      <c r="M46" s="139">
        <v>0</v>
      </c>
      <c r="N46" s="201">
        <f t="shared" si="14"/>
        <v>156</v>
      </c>
      <c r="O46" s="201">
        <f t="shared" si="14"/>
        <v>156</v>
      </c>
      <c r="P46" s="201">
        <f t="shared" si="14"/>
        <v>156</v>
      </c>
      <c r="Q46" s="201">
        <f t="shared" si="14"/>
        <v>156</v>
      </c>
      <c r="R46" s="201">
        <f t="shared" si="14"/>
        <v>156</v>
      </c>
      <c r="S46" s="201">
        <f t="shared" si="14"/>
        <v>156</v>
      </c>
    </row>
    <row r="47" spans="1:19" ht="33.75" customHeight="1">
      <c r="A47" s="245" t="s">
        <v>21</v>
      </c>
      <c r="B47" s="245"/>
      <c r="C47" s="245"/>
      <c r="D47" s="245"/>
      <c r="E47" s="245"/>
      <c r="F47" s="245"/>
      <c r="G47" s="245"/>
      <c r="H47" s="245"/>
      <c r="I47" s="24">
        <v>653</v>
      </c>
      <c r="J47" s="25">
        <v>2</v>
      </c>
      <c r="K47" s="25">
        <v>3</v>
      </c>
      <c r="L47" s="162" t="s">
        <v>324</v>
      </c>
      <c r="M47" s="24">
        <v>0</v>
      </c>
      <c r="N47" s="203">
        <f t="shared" si="14"/>
        <v>156</v>
      </c>
      <c r="O47" s="203">
        <f>O48</f>
        <v>156</v>
      </c>
      <c r="P47" s="203">
        <f t="shared" si="14"/>
        <v>156</v>
      </c>
      <c r="Q47" s="203">
        <f t="shared" si="14"/>
        <v>156</v>
      </c>
      <c r="R47" s="203">
        <f t="shared" si="14"/>
        <v>156</v>
      </c>
      <c r="S47" s="203">
        <f t="shared" si="14"/>
        <v>156</v>
      </c>
    </row>
    <row r="48" spans="1:20" ht="15" customHeight="1">
      <c r="A48" s="245" t="s">
        <v>48</v>
      </c>
      <c r="B48" s="245"/>
      <c r="C48" s="245"/>
      <c r="D48" s="245"/>
      <c r="E48" s="245"/>
      <c r="F48" s="245"/>
      <c r="G48" s="245"/>
      <c r="H48" s="245"/>
      <c r="I48" s="24">
        <v>653</v>
      </c>
      <c r="J48" s="25">
        <v>2</v>
      </c>
      <c r="K48" s="25">
        <v>3</v>
      </c>
      <c r="L48" s="162" t="s">
        <v>324</v>
      </c>
      <c r="M48" s="24">
        <v>121</v>
      </c>
      <c r="N48" s="203">
        <v>156</v>
      </c>
      <c r="O48" s="203">
        <v>156</v>
      </c>
      <c r="P48" s="203">
        <v>156</v>
      </c>
      <c r="Q48" s="203">
        <v>156</v>
      </c>
      <c r="R48" s="217">
        <v>156</v>
      </c>
      <c r="S48" s="203">
        <v>156</v>
      </c>
      <c r="T48" s="7"/>
    </row>
    <row r="49" spans="1:19" s="17" customFormat="1" ht="32.25" customHeight="1">
      <c r="A49" s="243" t="s">
        <v>20</v>
      </c>
      <c r="B49" s="243"/>
      <c r="C49" s="243"/>
      <c r="D49" s="243"/>
      <c r="E49" s="243"/>
      <c r="F49" s="243"/>
      <c r="G49" s="243"/>
      <c r="H49" s="243"/>
      <c r="I49" s="145">
        <v>653</v>
      </c>
      <c r="J49" s="144">
        <v>3</v>
      </c>
      <c r="K49" s="144">
        <v>0</v>
      </c>
      <c r="L49" s="160">
        <v>0</v>
      </c>
      <c r="M49" s="143">
        <v>0</v>
      </c>
      <c r="N49" s="200">
        <f aca="true" t="shared" si="15" ref="N49:S49">N50+N53+N62</f>
        <v>442.12055999999995</v>
      </c>
      <c r="O49" s="200">
        <f t="shared" si="15"/>
        <v>151.532</v>
      </c>
      <c r="P49" s="200">
        <f t="shared" si="15"/>
        <v>196.52925</v>
      </c>
      <c r="Q49" s="200">
        <f t="shared" si="15"/>
        <v>17.528</v>
      </c>
      <c r="R49" s="200">
        <f t="shared" si="15"/>
        <v>46.54975</v>
      </c>
      <c r="S49" s="200">
        <f t="shared" si="15"/>
        <v>17.64</v>
      </c>
    </row>
    <row r="50" spans="1:19" s="19" customFormat="1" ht="15" customHeight="1">
      <c r="A50" s="244" t="s">
        <v>59</v>
      </c>
      <c r="B50" s="244"/>
      <c r="C50" s="244"/>
      <c r="D50" s="244"/>
      <c r="E50" s="244"/>
      <c r="F50" s="244"/>
      <c r="G50" s="244"/>
      <c r="H50" s="244"/>
      <c r="I50" s="141">
        <v>653</v>
      </c>
      <c r="J50" s="142">
        <v>3</v>
      </c>
      <c r="K50" s="142">
        <v>4</v>
      </c>
      <c r="L50" s="163">
        <v>0</v>
      </c>
      <c r="M50" s="141">
        <v>0</v>
      </c>
      <c r="N50" s="204">
        <f aca="true" t="shared" si="16" ref="N50:S51">N51</f>
        <v>15.2</v>
      </c>
      <c r="O50" s="204">
        <f t="shared" si="16"/>
        <v>15.2</v>
      </c>
      <c r="P50" s="204">
        <f t="shared" si="16"/>
        <v>15.2</v>
      </c>
      <c r="Q50" s="204">
        <f t="shared" si="16"/>
        <v>15.2</v>
      </c>
      <c r="R50" s="204">
        <f t="shared" si="16"/>
        <v>15.2</v>
      </c>
      <c r="S50" s="204">
        <f t="shared" si="16"/>
        <v>15.2</v>
      </c>
    </row>
    <row r="51" spans="1:19" s="17" customFormat="1" ht="30" customHeight="1">
      <c r="A51" s="245" t="s">
        <v>24</v>
      </c>
      <c r="B51" s="245"/>
      <c r="C51" s="245"/>
      <c r="D51" s="245"/>
      <c r="E51" s="245"/>
      <c r="F51" s="245"/>
      <c r="G51" s="245"/>
      <c r="H51" s="245"/>
      <c r="I51" s="24">
        <v>653</v>
      </c>
      <c r="J51" s="25">
        <v>3</v>
      </c>
      <c r="K51" s="25">
        <v>4</v>
      </c>
      <c r="L51" s="162" t="s">
        <v>334</v>
      </c>
      <c r="M51" s="24">
        <v>0</v>
      </c>
      <c r="N51" s="203">
        <f t="shared" si="16"/>
        <v>15.2</v>
      </c>
      <c r="O51" s="203">
        <f t="shared" si="16"/>
        <v>15.2</v>
      </c>
      <c r="P51" s="203">
        <f t="shared" si="16"/>
        <v>15.2</v>
      </c>
      <c r="Q51" s="203">
        <f t="shared" si="16"/>
        <v>15.2</v>
      </c>
      <c r="R51" s="203">
        <f t="shared" si="16"/>
        <v>15.2</v>
      </c>
      <c r="S51" s="203">
        <f t="shared" si="16"/>
        <v>15.2</v>
      </c>
    </row>
    <row r="52" spans="1:19" s="17" customFormat="1" ht="27" customHeight="1">
      <c r="A52" s="245" t="s">
        <v>49</v>
      </c>
      <c r="B52" s="245"/>
      <c r="C52" s="245"/>
      <c r="D52" s="245"/>
      <c r="E52" s="245"/>
      <c r="F52" s="245"/>
      <c r="G52" s="245"/>
      <c r="H52" s="245"/>
      <c r="I52" s="24">
        <v>653</v>
      </c>
      <c r="J52" s="25">
        <v>3</v>
      </c>
      <c r="K52" s="25">
        <v>4</v>
      </c>
      <c r="L52" s="162" t="s">
        <v>334</v>
      </c>
      <c r="M52" s="24">
        <v>244</v>
      </c>
      <c r="N52" s="203">
        <v>15.2</v>
      </c>
      <c r="O52" s="203">
        <v>15.2</v>
      </c>
      <c r="P52" s="203">
        <v>15.2</v>
      </c>
      <c r="Q52" s="203">
        <v>15.2</v>
      </c>
      <c r="R52" s="217">
        <v>15.2</v>
      </c>
      <c r="S52" s="203">
        <v>15.2</v>
      </c>
    </row>
    <row r="53" spans="1:19" s="17" customFormat="1" ht="48" customHeight="1">
      <c r="A53" s="244" t="s">
        <v>19</v>
      </c>
      <c r="B53" s="244"/>
      <c r="C53" s="244"/>
      <c r="D53" s="244"/>
      <c r="E53" s="244"/>
      <c r="F53" s="244"/>
      <c r="G53" s="244"/>
      <c r="H53" s="244"/>
      <c r="I53" s="141">
        <v>653</v>
      </c>
      <c r="J53" s="142">
        <v>3</v>
      </c>
      <c r="K53" s="142">
        <v>9</v>
      </c>
      <c r="L53" s="163">
        <v>0</v>
      </c>
      <c r="M53" s="141">
        <v>0</v>
      </c>
      <c r="N53" s="204">
        <f aca="true" t="shared" si="17" ref="N53:S53">N55+N58+N60</f>
        <v>421.16056</v>
      </c>
      <c r="O53" s="204">
        <f t="shared" si="17"/>
        <v>132.3</v>
      </c>
      <c r="P53" s="204">
        <f t="shared" si="17"/>
        <v>178.00125</v>
      </c>
      <c r="Q53" s="204">
        <f t="shared" si="17"/>
        <v>0</v>
      </c>
      <c r="R53" s="204">
        <f t="shared" si="17"/>
        <v>27.86175</v>
      </c>
      <c r="S53" s="204">
        <f t="shared" si="17"/>
        <v>0</v>
      </c>
    </row>
    <row r="54" spans="1:21" ht="57" customHeight="1">
      <c r="A54" s="248" t="s">
        <v>258</v>
      </c>
      <c r="B54" s="248"/>
      <c r="C54" s="248"/>
      <c r="D54" s="248"/>
      <c r="E54" s="164"/>
      <c r="F54" s="164"/>
      <c r="G54" s="164"/>
      <c r="H54" s="164"/>
      <c r="I54" s="165">
        <v>653</v>
      </c>
      <c r="J54" s="166">
        <v>0</v>
      </c>
      <c r="K54" s="166">
        <v>0</v>
      </c>
      <c r="L54" s="167" t="s">
        <v>259</v>
      </c>
      <c r="M54" s="165">
        <v>0</v>
      </c>
      <c r="N54" s="202">
        <f aca="true" t="shared" si="18" ref="N54:S55">N55</f>
        <v>154.825</v>
      </c>
      <c r="O54" s="202">
        <f t="shared" si="18"/>
        <v>0</v>
      </c>
      <c r="P54" s="202">
        <f t="shared" si="18"/>
        <v>162.56625</v>
      </c>
      <c r="Q54" s="202">
        <f t="shared" si="18"/>
        <v>0</v>
      </c>
      <c r="R54" s="202">
        <f t="shared" si="18"/>
        <v>11.655</v>
      </c>
      <c r="S54" s="202">
        <f t="shared" si="18"/>
        <v>0</v>
      </c>
      <c r="T54" s="2"/>
      <c r="U54" s="2"/>
    </row>
    <row r="55" spans="1:19" s="17" customFormat="1" ht="39" customHeight="1">
      <c r="A55" s="245" t="s">
        <v>18</v>
      </c>
      <c r="B55" s="245"/>
      <c r="C55" s="245"/>
      <c r="D55" s="245"/>
      <c r="E55" s="245"/>
      <c r="F55" s="245"/>
      <c r="G55" s="245"/>
      <c r="H55" s="245"/>
      <c r="I55" s="24">
        <v>653</v>
      </c>
      <c r="J55" s="25">
        <v>3</v>
      </c>
      <c r="K55" s="25">
        <v>9</v>
      </c>
      <c r="L55" s="162" t="s">
        <v>260</v>
      </c>
      <c r="M55" s="24">
        <v>0</v>
      </c>
      <c r="N55" s="203">
        <f t="shared" si="18"/>
        <v>154.825</v>
      </c>
      <c r="O55" s="203">
        <f t="shared" si="18"/>
        <v>0</v>
      </c>
      <c r="P55" s="203">
        <f t="shared" si="18"/>
        <v>162.56625</v>
      </c>
      <c r="Q55" s="203">
        <f t="shared" si="18"/>
        <v>0</v>
      </c>
      <c r="R55" s="203">
        <f t="shared" si="18"/>
        <v>11.655</v>
      </c>
      <c r="S55" s="203">
        <f t="shared" si="18"/>
        <v>0</v>
      </c>
    </row>
    <row r="56" spans="1:19" s="17" customFormat="1" ht="27" customHeight="1">
      <c r="A56" s="245" t="s">
        <v>49</v>
      </c>
      <c r="B56" s="245"/>
      <c r="C56" s="245"/>
      <c r="D56" s="245"/>
      <c r="E56" s="245"/>
      <c r="F56" s="245"/>
      <c r="G56" s="245"/>
      <c r="H56" s="245"/>
      <c r="I56" s="24">
        <v>653</v>
      </c>
      <c r="J56" s="25">
        <v>3</v>
      </c>
      <c r="K56" s="25">
        <v>9</v>
      </c>
      <c r="L56" s="162" t="s">
        <v>260</v>
      </c>
      <c r="M56" s="24">
        <v>244</v>
      </c>
      <c r="N56" s="203">
        <v>154.825</v>
      </c>
      <c r="O56" s="203">
        <v>0</v>
      </c>
      <c r="P56" s="203">
        <v>162.56625</v>
      </c>
      <c r="Q56" s="203">
        <v>0</v>
      </c>
      <c r="R56" s="217">
        <v>11.655</v>
      </c>
      <c r="S56" s="203">
        <v>0</v>
      </c>
    </row>
    <row r="57" spans="1:21" ht="70.5" customHeight="1">
      <c r="A57" s="248" t="s">
        <v>328</v>
      </c>
      <c r="B57" s="248"/>
      <c r="C57" s="248"/>
      <c r="D57" s="248"/>
      <c r="E57" s="164"/>
      <c r="F57" s="164"/>
      <c r="G57" s="164"/>
      <c r="H57" s="164"/>
      <c r="I57" s="165">
        <v>653</v>
      </c>
      <c r="J57" s="166">
        <v>3</v>
      </c>
      <c r="K57" s="166">
        <v>0</v>
      </c>
      <c r="L57" s="167" t="s">
        <v>243</v>
      </c>
      <c r="M57" s="165">
        <v>0</v>
      </c>
      <c r="N57" s="202">
        <f>N58+N60+N85</f>
        <v>853.19261</v>
      </c>
      <c r="O57" s="202">
        <f>O58+O60</f>
        <v>132.3</v>
      </c>
      <c r="P57" s="202">
        <f>P58+P60+P84</f>
        <v>99.435</v>
      </c>
      <c r="Q57" s="202">
        <f>Q58+Q60</f>
        <v>0</v>
      </c>
      <c r="R57" s="202">
        <f>R58+R60+R84</f>
        <v>104.40675</v>
      </c>
      <c r="S57" s="202">
        <f>S58+S60</f>
        <v>0</v>
      </c>
      <c r="U57" s="16"/>
    </row>
    <row r="58" spans="1:20" s="17" customFormat="1" ht="92.25" customHeight="1">
      <c r="A58" s="245" t="s">
        <v>329</v>
      </c>
      <c r="B58" s="245"/>
      <c r="C58" s="245"/>
      <c r="D58" s="245"/>
      <c r="E58" s="245"/>
      <c r="F58" s="245"/>
      <c r="G58" s="245"/>
      <c r="H58" s="245"/>
      <c r="I58" s="24">
        <v>653</v>
      </c>
      <c r="J58" s="25">
        <v>3</v>
      </c>
      <c r="K58" s="25">
        <v>9</v>
      </c>
      <c r="L58" s="162" t="s">
        <v>244</v>
      </c>
      <c r="M58" s="24">
        <v>0</v>
      </c>
      <c r="N58" s="203">
        <f aca="true" t="shared" si="19" ref="N58:S58">N59</f>
        <v>239.702</v>
      </c>
      <c r="O58" s="203">
        <f t="shared" si="19"/>
        <v>132.3</v>
      </c>
      <c r="P58" s="203">
        <f t="shared" si="19"/>
        <v>0</v>
      </c>
      <c r="Q58" s="203">
        <f t="shared" si="19"/>
        <v>0</v>
      </c>
      <c r="R58" s="203">
        <f t="shared" si="19"/>
        <v>0</v>
      </c>
      <c r="S58" s="203">
        <f t="shared" si="19"/>
        <v>0</v>
      </c>
      <c r="T58" s="18"/>
    </row>
    <row r="59" spans="1:19" s="17" customFormat="1" ht="27.75" customHeight="1">
      <c r="A59" s="245" t="s">
        <v>49</v>
      </c>
      <c r="B59" s="245"/>
      <c r="C59" s="245"/>
      <c r="D59" s="245"/>
      <c r="E59" s="245"/>
      <c r="F59" s="245"/>
      <c r="G59" s="245"/>
      <c r="H59" s="245"/>
      <c r="I59" s="24">
        <v>653</v>
      </c>
      <c r="J59" s="25">
        <v>3</v>
      </c>
      <c r="K59" s="25">
        <v>9</v>
      </c>
      <c r="L59" s="162" t="s">
        <v>244</v>
      </c>
      <c r="M59" s="24">
        <v>244</v>
      </c>
      <c r="N59" s="205">
        <v>239.702</v>
      </c>
      <c r="O59" s="203">
        <v>132.3</v>
      </c>
      <c r="P59" s="205">
        <v>0</v>
      </c>
      <c r="Q59" s="203">
        <v>0</v>
      </c>
      <c r="R59" s="218">
        <v>0</v>
      </c>
      <c r="S59" s="203">
        <v>0</v>
      </c>
    </row>
    <row r="60" spans="1:19" s="17" customFormat="1" ht="162" customHeight="1">
      <c r="A60" s="245" t="s">
        <v>330</v>
      </c>
      <c r="B60" s="245"/>
      <c r="C60" s="245"/>
      <c r="D60" s="245"/>
      <c r="E60" s="245"/>
      <c r="F60" s="245"/>
      <c r="G60" s="245"/>
      <c r="H60" s="245"/>
      <c r="I60" s="24">
        <v>653</v>
      </c>
      <c r="J60" s="25">
        <v>3</v>
      </c>
      <c r="K60" s="25">
        <v>9</v>
      </c>
      <c r="L60" s="162" t="s">
        <v>244</v>
      </c>
      <c r="M60" s="24">
        <v>0</v>
      </c>
      <c r="N60" s="203">
        <f aca="true" t="shared" si="20" ref="N60:S60">N61</f>
        <v>26.63356</v>
      </c>
      <c r="O60" s="203">
        <f t="shared" si="20"/>
        <v>0</v>
      </c>
      <c r="P60" s="203">
        <f t="shared" si="20"/>
        <v>15.435</v>
      </c>
      <c r="Q60" s="203">
        <f t="shared" si="20"/>
        <v>0</v>
      </c>
      <c r="R60" s="203">
        <f t="shared" si="20"/>
        <v>16.20675</v>
      </c>
      <c r="S60" s="203">
        <f t="shared" si="20"/>
        <v>0</v>
      </c>
    </row>
    <row r="61" spans="1:20" s="17" customFormat="1" ht="28.5" customHeight="1">
      <c r="A61" s="245" t="s">
        <v>49</v>
      </c>
      <c r="B61" s="245"/>
      <c r="C61" s="245"/>
      <c r="D61" s="245"/>
      <c r="E61" s="245"/>
      <c r="F61" s="245"/>
      <c r="G61" s="245"/>
      <c r="H61" s="245"/>
      <c r="I61" s="24">
        <v>653</v>
      </c>
      <c r="J61" s="25">
        <v>3</v>
      </c>
      <c r="K61" s="25">
        <v>9</v>
      </c>
      <c r="L61" s="162" t="s">
        <v>244</v>
      </c>
      <c r="M61" s="24">
        <v>244</v>
      </c>
      <c r="N61" s="205">
        <f>14.7+11.93356</f>
        <v>26.63356</v>
      </c>
      <c r="O61" s="203">
        <v>0</v>
      </c>
      <c r="P61" s="203">
        <v>15.435</v>
      </c>
      <c r="Q61" s="203">
        <v>0</v>
      </c>
      <c r="R61" s="217">
        <v>16.20675</v>
      </c>
      <c r="S61" s="203">
        <v>0</v>
      </c>
      <c r="T61" s="18"/>
    </row>
    <row r="62" spans="1:19" s="17" customFormat="1" ht="36" customHeight="1">
      <c r="A62" s="244" t="s">
        <v>58</v>
      </c>
      <c r="B62" s="244"/>
      <c r="C62" s="244"/>
      <c r="D62" s="244"/>
      <c r="E62" s="244"/>
      <c r="F62" s="244"/>
      <c r="G62" s="244"/>
      <c r="H62" s="244"/>
      <c r="I62" s="141">
        <v>653</v>
      </c>
      <c r="J62" s="142">
        <v>3</v>
      </c>
      <c r="K62" s="142">
        <v>14</v>
      </c>
      <c r="L62" s="163">
        <v>0</v>
      </c>
      <c r="M62" s="141">
        <v>0</v>
      </c>
      <c r="N62" s="204">
        <f aca="true" t="shared" si="21" ref="N62:S62">N64+N66</f>
        <v>5.76</v>
      </c>
      <c r="O62" s="223">
        <f t="shared" si="21"/>
        <v>4.032</v>
      </c>
      <c r="P62" s="223">
        <f t="shared" si="21"/>
        <v>3.328</v>
      </c>
      <c r="Q62" s="223">
        <f t="shared" si="21"/>
        <v>2.328</v>
      </c>
      <c r="R62" s="223">
        <f t="shared" si="21"/>
        <v>3.488</v>
      </c>
      <c r="S62" s="223">
        <f t="shared" si="21"/>
        <v>2.44</v>
      </c>
    </row>
    <row r="63" spans="1:21" ht="70.5" customHeight="1">
      <c r="A63" s="248" t="s">
        <v>240</v>
      </c>
      <c r="B63" s="248"/>
      <c r="C63" s="248"/>
      <c r="D63" s="248"/>
      <c r="E63" s="164"/>
      <c r="F63" s="164"/>
      <c r="G63" s="164"/>
      <c r="H63" s="164"/>
      <c r="I63" s="165">
        <v>653</v>
      </c>
      <c r="J63" s="166">
        <v>3</v>
      </c>
      <c r="K63" s="166">
        <v>0</v>
      </c>
      <c r="L63" s="167" t="s">
        <v>241</v>
      </c>
      <c r="M63" s="165">
        <v>0</v>
      </c>
      <c r="N63" s="202">
        <f aca="true" t="shared" si="22" ref="N63:S63">N64+N66</f>
        <v>5.76</v>
      </c>
      <c r="O63" s="202">
        <f t="shared" si="22"/>
        <v>4.032</v>
      </c>
      <c r="P63" s="202">
        <f t="shared" si="22"/>
        <v>3.328</v>
      </c>
      <c r="Q63" s="202">
        <f t="shared" si="22"/>
        <v>2.328</v>
      </c>
      <c r="R63" s="202">
        <f t="shared" si="22"/>
        <v>3.488</v>
      </c>
      <c r="S63" s="202">
        <f t="shared" si="22"/>
        <v>2.44</v>
      </c>
      <c r="U63" s="16"/>
    </row>
    <row r="64" spans="1:19" s="17" customFormat="1" ht="103.5" customHeight="1">
      <c r="A64" s="245" t="s">
        <v>331</v>
      </c>
      <c r="B64" s="245"/>
      <c r="C64" s="245"/>
      <c r="D64" s="245"/>
      <c r="E64" s="245"/>
      <c r="F64" s="245"/>
      <c r="G64" s="245"/>
      <c r="H64" s="245"/>
      <c r="I64" s="24">
        <v>653</v>
      </c>
      <c r="J64" s="25">
        <v>3</v>
      </c>
      <c r="K64" s="25">
        <v>14</v>
      </c>
      <c r="L64" s="162" t="s">
        <v>242</v>
      </c>
      <c r="M64" s="24">
        <v>0</v>
      </c>
      <c r="N64" s="203">
        <f aca="true" t="shared" si="23" ref="N64:S64">N65</f>
        <v>4.032</v>
      </c>
      <c r="O64" s="203">
        <f t="shared" si="23"/>
        <v>4.032</v>
      </c>
      <c r="P64" s="203">
        <f t="shared" si="23"/>
        <v>2.328</v>
      </c>
      <c r="Q64" s="203">
        <f t="shared" si="23"/>
        <v>2.328</v>
      </c>
      <c r="R64" s="203">
        <f t="shared" si="23"/>
        <v>2.44</v>
      </c>
      <c r="S64" s="203">
        <f t="shared" si="23"/>
        <v>2.44</v>
      </c>
    </row>
    <row r="65" spans="1:19" s="17" customFormat="1" ht="27" customHeight="1">
      <c r="A65" s="245" t="s">
        <v>49</v>
      </c>
      <c r="B65" s="245"/>
      <c r="C65" s="245"/>
      <c r="D65" s="245"/>
      <c r="E65" s="245"/>
      <c r="F65" s="245"/>
      <c r="G65" s="245"/>
      <c r="H65" s="245"/>
      <c r="I65" s="24">
        <v>653</v>
      </c>
      <c r="J65" s="25">
        <v>3</v>
      </c>
      <c r="K65" s="25">
        <v>14</v>
      </c>
      <c r="L65" s="162" t="s">
        <v>242</v>
      </c>
      <c r="M65" s="24">
        <v>244</v>
      </c>
      <c r="N65" s="205">
        <v>4.032</v>
      </c>
      <c r="O65" s="203">
        <v>4.032</v>
      </c>
      <c r="P65" s="205">
        <v>2.328</v>
      </c>
      <c r="Q65" s="203">
        <v>2.328</v>
      </c>
      <c r="R65" s="218">
        <v>2.44</v>
      </c>
      <c r="S65" s="203">
        <v>2.44</v>
      </c>
    </row>
    <row r="66" spans="1:19" s="17" customFormat="1" ht="144" customHeight="1">
      <c r="A66" s="245" t="s">
        <v>332</v>
      </c>
      <c r="B66" s="245"/>
      <c r="C66" s="245"/>
      <c r="D66" s="245"/>
      <c r="E66" s="245"/>
      <c r="F66" s="245"/>
      <c r="G66" s="245"/>
      <c r="H66" s="245"/>
      <c r="I66" s="24">
        <v>653</v>
      </c>
      <c r="J66" s="25">
        <v>3</v>
      </c>
      <c r="K66" s="25">
        <v>14</v>
      </c>
      <c r="L66" s="162" t="s">
        <v>242</v>
      </c>
      <c r="M66" s="24">
        <v>0</v>
      </c>
      <c r="N66" s="203">
        <f aca="true" t="shared" si="24" ref="N66:S66">N67</f>
        <v>1.728</v>
      </c>
      <c r="O66" s="203">
        <f t="shared" si="24"/>
        <v>0</v>
      </c>
      <c r="P66" s="203">
        <f t="shared" si="24"/>
        <v>1</v>
      </c>
      <c r="Q66" s="203">
        <f t="shared" si="24"/>
        <v>0</v>
      </c>
      <c r="R66" s="203">
        <f t="shared" si="24"/>
        <v>1.048</v>
      </c>
      <c r="S66" s="203">
        <f t="shared" si="24"/>
        <v>0</v>
      </c>
    </row>
    <row r="67" spans="1:19" s="17" customFormat="1" ht="30.75" customHeight="1">
      <c r="A67" s="245" t="s">
        <v>49</v>
      </c>
      <c r="B67" s="245"/>
      <c r="C67" s="245"/>
      <c r="D67" s="245"/>
      <c r="E67" s="245"/>
      <c r="F67" s="245"/>
      <c r="G67" s="245"/>
      <c r="H67" s="245"/>
      <c r="I67" s="24">
        <v>653</v>
      </c>
      <c r="J67" s="25">
        <v>3</v>
      </c>
      <c r="K67" s="25">
        <v>14</v>
      </c>
      <c r="L67" s="162" t="s">
        <v>242</v>
      </c>
      <c r="M67" s="24">
        <v>244</v>
      </c>
      <c r="N67" s="203">
        <v>1.728</v>
      </c>
      <c r="O67" s="203">
        <v>0</v>
      </c>
      <c r="P67" s="203">
        <v>1</v>
      </c>
      <c r="Q67" s="203">
        <v>0</v>
      </c>
      <c r="R67" s="217">
        <v>1.048</v>
      </c>
      <c r="S67" s="203">
        <v>0</v>
      </c>
    </row>
    <row r="68" spans="1:19" ht="15" customHeight="1">
      <c r="A68" s="243" t="s">
        <v>17</v>
      </c>
      <c r="B68" s="243"/>
      <c r="C68" s="243"/>
      <c r="D68" s="243"/>
      <c r="E68" s="243"/>
      <c r="F68" s="243"/>
      <c r="G68" s="243"/>
      <c r="H68" s="243"/>
      <c r="I68" s="143">
        <v>653</v>
      </c>
      <c r="J68" s="144">
        <v>4</v>
      </c>
      <c r="K68" s="144">
        <v>0</v>
      </c>
      <c r="L68" s="160">
        <v>0</v>
      </c>
      <c r="M68" s="143">
        <v>0</v>
      </c>
      <c r="N68" s="200">
        <f aca="true" t="shared" si="25" ref="N68:S68">N69+N75</f>
        <v>3618.056</v>
      </c>
      <c r="O68" s="200">
        <f t="shared" si="25"/>
        <v>0</v>
      </c>
      <c r="P68" s="200">
        <f t="shared" si="25"/>
        <v>3461</v>
      </c>
      <c r="Q68" s="200">
        <f t="shared" si="25"/>
        <v>0</v>
      </c>
      <c r="R68" s="200">
        <f t="shared" si="25"/>
        <v>3529</v>
      </c>
      <c r="S68" s="200">
        <f t="shared" si="25"/>
        <v>0</v>
      </c>
    </row>
    <row r="69" spans="1:19" ht="47.25" customHeight="1">
      <c r="A69" s="244" t="s">
        <v>47</v>
      </c>
      <c r="B69" s="244"/>
      <c r="C69" s="244"/>
      <c r="D69" s="244"/>
      <c r="E69" s="244"/>
      <c r="F69" s="244"/>
      <c r="G69" s="244"/>
      <c r="H69" s="244"/>
      <c r="I69" s="141">
        <v>653</v>
      </c>
      <c r="J69" s="142">
        <v>4</v>
      </c>
      <c r="K69" s="142">
        <v>9</v>
      </c>
      <c r="L69" s="163">
        <v>0</v>
      </c>
      <c r="M69" s="141">
        <v>0</v>
      </c>
      <c r="N69" s="204">
        <f aca="true" t="shared" si="26" ref="N69:S69">N72</f>
        <v>3618.056</v>
      </c>
      <c r="O69" s="204">
        <f t="shared" si="26"/>
        <v>0</v>
      </c>
      <c r="P69" s="204">
        <f t="shared" si="26"/>
        <v>3361</v>
      </c>
      <c r="Q69" s="204">
        <f t="shared" si="26"/>
        <v>0</v>
      </c>
      <c r="R69" s="204">
        <f t="shared" si="26"/>
        <v>3529</v>
      </c>
      <c r="S69" s="204">
        <f t="shared" si="26"/>
        <v>0</v>
      </c>
    </row>
    <row r="70" spans="1:21" ht="51" customHeight="1">
      <c r="A70" s="248" t="s">
        <v>303</v>
      </c>
      <c r="B70" s="248"/>
      <c r="C70" s="248"/>
      <c r="D70" s="248"/>
      <c r="E70" s="164"/>
      <c r="F70" s="164"/>
      <c r="G70" s="164"/>
      <c r="H70" s="164"/>
      <c r="I70" s="165">
        <v>653</v>
      </c>
      <c r="J70" s="166">
        <v>3</v>
      </c>
      <c r="K70" s="166">
        <v>0</v>
      </c>
      <c r="L70" s="167" t="s">
        <v>304</v>
      </c>
      <c r="M70" s="165">
        <v>0</v>
      </c>
      <c r="N70" s="202">
        <f>N74</f>
        <v>3311</v>
      </c>
      <c r="O70" s="202">
        <f aca="true" t="shared" si="27" ref="O70:S71">O72</f>
        <v>0</v>
      </c>
      <c r="P70" s="202">
        <f>P74</f>
        <v>3361</v>
      </c>
      <c r="Q70" s="202">
        <f t="shared" si="27"/>
        <v>0</v>
      </c>
      <c r="R70" s="202">
        <f>R74</f>
        <v>3529</v>
      </c>
      <c r="S70" s="202">
        <f t="shared" si="27"/>
        <v>0</v>
      </c>
      <c r="U70" s="16"/>
    </row>
    <row r="71" spans="1:21" ht="75" customHeight="1">
      <c r="A71" s="248" t="s">
        <v>343</v>
      </c>
      <c r="B71" s="248"/>
      <c r="C71" s="248"/>
      <c r="D71" s="248"/>
      <c r="E71" s="164"/>
      <c r="F71" s="164"/>
      <c r="G71" s="164"/>
      <c r="H71" s="164"/>
      <c r="I71" s="165">
        <v>653</v>
      </c>
      <c r="J71" s="166">
        <v>3</v>
      </c>
      <c r="K71" s="166">
        <v>0</v>
      </c>
      <c r="L71" s="167" t="s">
        <v>354</v>
      </c>
      <c r="M71" s="165">
        <v>0</v>
      </c>
      <c r="N71" s="202">
        <f>N73+N86+N89+N76</f>
        <v>58401.07315</v>
      </c>
      <c r="O71" s="202">
        <f t="shared" si="27"/>
        <v>0</v>
      </c>
      <c r="P71" s="222">
        <f>P73+P86+P89+P76</f>
        <v>2043</v>
      </c>
      <c r="Q71" s="202">
        <f t="shared" si="27"/>
        <v>0</v>
      </c>
      <c r="R71" s="222">
        <f>R73+R86+R89+R76</f>
        <v>1436</v>
      </c>
      <c r="S71" s="202">
        <f t="shared" si="27"/>
        <v>0</v>
      </c>
      <c r="T71" s="224"/>
      <c r="U71" s="16"/>
    </row>
    <row r="72" spans="1:19" ht="27.75" customHeight="1">
      <c r="A72" s="245" t="s">
        <v>60</v>
      </c>
      <c r="B72" s="245"/>
      <c r="C72" s="245"/>
      <c r="D72" s="245"/>
      <c r="E72" s="245"/>
      <c r="F72" s="245"/>
      <c r="G72" s="245"/>
      <c r="H72" s="245"/>
      <c r="I72" s="24">
        <v>653</v>
      </c>
      <c r="J72" s="25">
        <v>4</v>
      </c>
      <c r="K72" s="25">
        <v>9</v>
      </c>
      <c r="L72" s="162" t="s">
        <v>305</v>
      </c>
      <c r="M72" s="24">
        <v>0</v>
      </c>
      <c r="N72" s="203">
        <f aca="true" t="shared" si="28" ref="N72:S72">N73+N74</f>
        <v>3618.056</v>
      </c>
      <c r="O72" s="203">
        <f t="shared" si="28"/>
        <v>0</v>
      </c>
      <c r="P72" s="203">
        <f t="shared" si="28"/>
        <v>3361</v>
      </c>
      <c r="Q72" s="203">
        <f t="shared" si="28"/>
        <v>0</v>
      </c>
      <c r="R72" s="203">
        <f t="shared" si="28"/>
        <v>3529</v>
      </c>
      <c r="S72" s="203">
        <f t="shared" si="28"/>
        <v>0</v>
      </c>
    </row>
    <row r="73" spans="1:19" ht="15" customHeight="1">
      <c r="A73" s="245" t="s">
        <v>28</v>
      </c>
      <c r="B73" s="245"/>
      <c r="C73" s="245"/>
      <c r="D73" s="245"/>
      <c r="E73" s="245"/>
      <c r="F73" s="245"/>
      <c r="G73" s="245"/>
      <c r="H73" s="245"/>
      <c r="I73" s="24">
        <v>653</v>
      </c>
      <c r="J73" s="25">
        <v>4</v>
      </c>
      <c r="K73" s="25">
        <v>9</v>
      </c>
      <c r="L73" s="220" t="s">
        <v>345</v>
      </c>
      <c r="M73" s="24">
        <v>540</v>
      </c>
      <c r="N73" s="203">
        <v>307.056</v>
      </c>
      <c r="O73" s="203">
        <v>0</v>
      </c>
      <c r="P73" s="203">
        <v>0</v>
      </c>
      <c r="Q73" s="203">
        <v>0</v>
      </c>
      <c r="R73" s="217"/>
      <c r="S73" s="203">
        <v>0</v>
      </c>
    </row>
    <row r="74" spans="1:19" ht="15" customHeight="1">
      <c r="A74" s="245" t="s">
        <v>28</v>
      </c>
      <c r="B74" s="245"/>
      <c r="C74" s="245"/>
      <c r="D74" s="245"/>
      <c r="E74" s="245"/>
      <c r="F74" s="245"/>
      <c r="G74" s="245"/>
      <c r="H74" s="245"/>
      <c r="I74" s="24">
        <v>653</v>
      </c>
      <c r="J74" s="25">
        <v>4</v>
      </c>
      <c r="K74" s="25">
        <v>9</v>
      </c>
      <c r="L74" s="162" t="s">
        <v>305</v>
      </c>
      <c r="M74" s="24">
        <v>244</v>
      </c>
      <c r="N74" s="205">
        <v>3311</v>
      </c>
      <c r="O74" s="203">
        <v>0</v>
      </c>
      <c r="P74" s="205">
        <v>3361</v>
      </c>
      <c r="Q74" s="203">
        <v>0</v>
      </c>
      <c r="R74" s="218">
        <v>3529</v>
      </c>
      <c r="S74" s="203">
        <v>0</v>
      </c>
    </row>
    <row r="75" spans="1:19" ht="24" customHeight="1">
      <c r="A75" s="244" t="s">
        <v>61</v>
      </c>
      <c r="B75" s="244"/>
      <c r="C75" s="244"/>
      <c r="D75" s="244"/>
      <c r="E75" s="244"/>
      <c r="F75" s="244"/>
      <c r="G75" s="244"/>
      <c r="H75" s="244"/>
      <c r="I75" s="141">
        <v>653</v>
      </c>
      <c r="J75" s="142">
        <v>4</v>
      </c>
      <c r="K75" s="142">
        <v>12</v>
      </c>
      <c r="L75" s="163">
        <v>0</v>
      </c>
      <c r="M75" s="141">
        <v>0</v>
      </c>
      <c r="N75" s="204">
        <f aca="true" t="shared" si="29" ref="N75:S76">N76</f>
        <v>0</v>
      </c>
      <c r="O75" s="223">
        <f t="shared" si="29"/>
        <v>0</v>
      </c>
      <c r="P75" s="223">
        <f t="shared" si="29"/>
        <v>100</v>
      </c>
      <c r="Q75" s="223">
        <f t="shared" si="29"/>
        <v>0</v>
      </c>
      <c r="R75" s="223">
        <f t="shared" si="29"/>
        <v>0</v>
      </c>
      <c r="S75" s="223">
        <f t="shared" si="29"/>
        <v>0</v>
      </c>
    </row>
    <row r="76" spans="1:19" ht="34.5" customHeight="1">
      <c r="A76" s="245" t="s">
        <v>346</v>
      </c>
      <c r="B76" s="245"/>
      <c r="C76" s="245"/>
      <c r="D76" s="245"/>
      <c r="E76" s="245"/>
      <c r="F76" s="245"/>
      <c r="G76" s="245"/>
      <c r="H76" s="245"/>
      <c r="I76" s="24">
        <v>653</v>
      </c>
      <c r="J76" s="25">
        <v>4</v>
      </c>
      <c r="K76" s="25">
        <v>12</v>
      </c>
      <c r="L76" s="220" t="s">
        <v>333</v>
      </c>
      <c r="M76" s="24">
        <v>0</v>
      </c>
      <c r="N76" s="203">
        <f t="shared" si="29"/>
        <v>0</v>
      </c>
      <c r="O76" s="203">
        <f t="shared" si="29"/>
        <v>0</v>
      </c>
      <c r="P76" s="203">
        <f t="shared" si="29"/>
        <v>100</v>
      </c>
      <c r="Q76" s="203">
        <f t="shared" si="29"/>
        <v>0</v>
      </c>
      <c r="R76" s="203">
        <f t="shared" si="29"/>
        <v>0</v>
      </c>
      <c r="S76" s="203">
        <f t="shared" si="29"/>
        <v>0</v>
      </c>
    </row>
    <row r="77" spans="1:19" ht="15" customHeight="1">
      <c r="A77" s="245" t="s">
        <v>28</v>
      </c>
      <c r="B77" s="245"/>
      <c r="C77" s="245"/>
      <c r="D77" s="245"/>
      <c r="E77" s="245"/>
      <c r="F77" s="245"/>
      <c r="G77" s="245"/>
      <c r="H77" s="245"/>
      <c r="I77" s="24">
        <v>653</v>
      </c>
      <c r="J77" s="25">
        <v>4</v>
      </c>
      <c r="K77" s="25">
        <v>12</v>
      </c>
      <c r="L77" s="220" t="s">
        <v>333</v>
      </c>
      <c r="M77" s="24">
        <v>540</v>
      </c>
      <c r="N77" s="203">
        <v>0</v>
      </c>
      <c r="O77" s="203">
        <v>0</v>
      </c>
      <c r="P77" s="203">
        <v>100</v>
      </c>
      <c r="Q77" s="203">
        <v>0</v>
      </c>
      <c r="R77" s="217"/>
      <c r="S77" s="203">
        <v>0</v>
      </c>
    </row>
    <row r="78" spans="1:19" ht="15" customHeight="1">
      <c r="A78" s="243" t="s">
        <v>16</v>
      </c>
      <c r="B78" s="243"/>
      <c r="C78" s="243"/>
      <c r="D78" s="243"/>
      <c r="E78" s="243"/>
      <c r="F78" s="243"/>
      <c r="G78" s="243"/>
      <c r="H78" s="243"/>
      <c r="I78" s="143">
        <v>653</v>
      </c>
      <c r="J78" s="144">
        <v>5</v>
      </c>
      <c r="K78" s="144">
        <v>0</v>
      </c>
      <c r="L78" s="160">
        <v>0</v>
      </c>
      <c r="M78" s="143">
        <v>0</v>
      </c>
      <c r="N78" s="200">
        <f>N79+N88+N91</f>
        <v>61731.59557</v>
      </c>
      <c r="O78" s="200">
        <f>O79+O88+O91</f>
        <v>0</v>
      </c>
      <c r="P78" s="200">
        <f>P79+P88+P91</f>
        <v>5330.257439999999</v>
      </c>
      <c r="Q78" s="200">
        <f>Q79+Q88+Q91</f>
        <v>0</v>
      </c>
      <c r="R78" s="200">
        <v>5004</v>
      </c>
      <c r="S78" s="200">
        <f>S79+S88+S91</f>
        <v>0</v>
      </c>
    </row>
    <row r="79" spans="1:19" ht="15" customHeight="1">
      <c r="A79" s="244" t="s">
        <v>15</v>
      </c>
      <c r="B79" s="244"/>
      <c r="C79" s="244"/>
      <c r="D79" s="244"/>
      <c r="E79" s="244"/>
      <c r="F79" s="244"/>
      <c r="G79" s="244"/>
      <c r="H79" s="244"/>
      <c r="I79" s="146">
        <v>653</v>
      </c>
      <c r="J79" s="142">
        <v>5</v>
      </c>
      <c r="K79" s="142">
        <v>1</v>
      </c>
      <c r="L79" s="163">
        <v>0</v>
      </c>
      <c r="M79" s="141">
        <v>0</v>
      </c>
      <c r="N79" s="204">
        <f>N82+N84+N86</f>
        <v>11155.29111</v>
      </c>
      <c r="O79" s="204">
        <f>O83+O85</f>
        <v>0</v>
      </c>
      <c r="P79" s="204">
        <f>P83+P85</f>
        <v>2507.8095</v>
      </c>
      <c r="Q79" s="204">
        <f>Q83+Q85</f>
        <v>0</v>
      </c>
      <c r="R79" s="204">
        <f>R83+R85</f>
        <v>2633.19998</v>
      </c>
      <c r="S79" s="204">
        <f>S83+S85</f>
        <v>0</v>
      </c>
    </row>
    <row r="80" spans="1:21" ht="70.5" customHeight="1">
      <c r="A80" s="248" t="s">
        <v>232</v>
      </c>
      <c r="B80" s="248"/>
      <c r="C80" s="248"/>
      <c r="D80" s="248"/>
      <c r="E80" s="164"/>
      <c r="F80" s="164"/>
      <c r="G80" s="164"/>
      <c r="H80" s="164"/>
      <c r="I80" s="165">
        <v>653</v>
      </c>
      <c r="J80" s="166">
        <v>5</v>
      </c>
      <c r="K80" s="166">
        <v>0</v>
      </c>
      <c r="L80" s="167" t="s">
        <v>234</v>
      </c>
      <c r="M80" s="165">
        <v>0</v>
      </c>
      <c r="N80" s="202">
        <f aca="true" t="shared" si="30" ref="N80:S80">N81+N92</f>
        <v>3050.7213699999998</v>
      </c>
      <c r="O80" s="202">
        <f t="shared" si="30"/>
        <v>0</v>
      </c>
      <c r="P80" s="202">
        <f t="shared" si="30"/>
        <v>3303.25744</v>
      </c>
      <c r="Q80" s="202">
        <f t="shared" si="30"/>
        <v>0</v>
      </c>
      <c r="R80" s="202">
        <f t="shared" si="30"/>
        <v>3479.74998</v>
      </c>
      <c r="S80" s="202">
        <f t="shared" si="30"/>
        <v>0</v>
      </c>
      <c r="U80" s="16"/>
    </row>
    <row r="81" spans="1:21" ht="39" customHeight="1">
      <c r="A81" s="247" t="s">
        <v>233</v>
      </c>
      <c r="B81" s="247"/>
      <c r="C81" s="247"/>
      <c r="D81" s="247"/>
      <c r="E81" s="23"/>
      <c r="F81" s="23"/>
      <c r="G81" s="23"/>
      <c r="H81" s="23"/>
      <c r="I81" s="24">
        <v>653</v>
      </c>
      <c r="J81" s="25">
        <v>5</v>
      </c>
      <c r="K81" s="25">
        <v>0</v>
      </c>
      <c r="L81" s="162" t="s">
        <v>235</v>
      </c>
      <c r="M81" s="24">
        <v>0</v>
      </c>
      <c r="N81" s="203">
        <f>N82</f>
        <v>2308.39</v>
      </c>
      <c r="O81" s="203">
        <f>O82+O84+O89</f>
        <v>0</v>
      </c>
      <c r="P81" s="203">
        <f>P82</f>
        <v>2423.8095</v>
      </c>
      <c r="Q81" s="203">
        <f>Q82+Q84+Q89</f>
        <v>0</v>
      </c>
      <c r="R81" s="203">
        <f>R82</f>
        <v>2544.99998</v>
      </c>
      <c r="S81" s="203">
        <f>S82+S84+S89</f>
        <v>0</v>
      </c>
      <c r="U81" s="16"/>
    </row>
    <row r="82" spans="1:19" ht="49.5" customHeight="1">
      <c r="A82" s="245" t="s">
        <v>11</v>
      </c>
      <c r="B82" s="245"/>
      <c r="C82" s="245"/>
      <c r="D82" s="245"/>
      <c r="E82" s="245"/>
      <c r="F82" s="245"/>
      <c r="G82" s="245"/>
      <c r="H82" s="245"/>
      <c r="I82" s="24">
        <v>653</v>
      </c>
      <c r="J82" s="25">
        <v>5</v>
      </c>
      <c r="K82" s="25">
        <v>1</v>
      </c>
      <c r="L82" s="162" t="s">
        <v>238</v>
      </c>
      <c r="M82" s="24">
        <v>0</v>
      </c>
      <c r="N82" s="203">
        <f>N83</f>
        <v>2308.39</v>
      </c>
      <c r="O82" s="203">
        <v>0</v>
      </c>
      <c r="P82" s="203">
        <f>P83</f>
        <v>2423.8095</v>
      </c>
      <c r="Q82" s="203">
        <f>Q83</f>
        <v>0</v>
      </c>
      <c r="R82" s="203">
        <f>R83</f>
        <v>2544.99998</v>
      </c>
      <c r="S82" s="203">
        <f>S83</f>
        <v>0</v>
      </c>
    </row>
    <row r="83" spans="1:21" ht="50.25" customHeight="1">
      <c r="A83" s="245" t="s">
        <v>50</v>
      </c>
      <c r="B83" s="245"/>
      <c r="C83" s="245"/>
      <c r="D83" s="245"/>
      <c r="E83" s="245"/>
      <c r="F83" s="245"/>
      <c r="G83" s="245"/>
      <c r="H83" s="245"/>
      <c r="I83" s="24">
        <v>653</v>
      </c>
      <c r="J83" s="25">
        <v>5</v>
      </c>
      <c r="K83" s="25">
        <v>1</v>
      </c>
      <c r="L83" s="162" t="s">
        <v>238</v>
      </c>
      <c r="M83" s="24">
        <v>810</v>
      </c>
      <c r="N83" s="203">
        <v>2308.39</v>
      </c>
      <c r="O83" s="203">
        <v>0</v>
      </c>
      <c r="P83" s="203">
        <v>2423.8095</v>
      </c>
      <c r="Q83" s="203">
        <v>0</v>
      </c>
      <c r="R83" s="217">
        <v>2544.99998</v>
      </c>
      <c r="S83" s="203">
        <v>0</v>
      </c>
      <c r="U83" s="16"/>
    </row>
    <row r="84" spans="1:19" ht="25.5" customHeight="1">
      <c r="A84" s="245" t="s">
        <v>14</v>
      </c>
      <c r="B84" s="245"/>
      <c r="C84" s="245"/>
      <c r="D84" s="245"/>
      <c r="E84" s="245"/>
      <c r="F84" s="245"/>
      <c r="G84" s="245"/>
      <c r="H84" s="245"/>
      <c r="I84" s="24">
        <v>653</v>
      </c>
      <c r="J84" s="25">
        <v>5</v>
      </c>
      <c r="K84" s="25">
        <v>1</v>
      </c>
      <c r="L84" s="162" t="s">
        <v>244</v>
      </c>
      <c r="M84" s="24">
        <v>0</v>
      </c>
      <c r="N84" s="203">
        <f>N85</f>
        <v>586.85705</v>
      </c>
      <c r="O84" s="203">
        <v>0</v>
      </c>
      <c r="P84" s="203">
        <f>P85</f>
        <v>84</v>
      </c>
      <c r="Q84" s="203">
        <f>Q85</f>
        <v>0</v>
      </c>
      <c r="R84" s="203">
        <f>R85</f>
        <v>88.2</v>
      </c>
      <c r="S84" s="203">
        <f>S85</f>
        <v>0</v>
      </c>
    </row>
    <row r="85" spans="1:19" ht="31.5" customHeight="1">
      <c r="A85" s="245" t="s">
        <v>7</v>
      </c>
      <c r="B85" s="245"/>
      <c r="C85" s="245"/>
      <c r="D85" s="245"/>
      <c r="E85" s="245"/>
      <c r="F85" s="245"/>
      <c r="G85" s="245"/>
      <c r="H85" s="245"/>
      <c r="I85" s="24">
        <v>653</v>
      </c>
      <c r="J85" s="25">
        <v>5</v>
      </c>
      <c r="K85" s="25">
        <v>1</v>
      </c>
      <c r="L85" s="162" t="s">
        <v>244</v>
      </c>
      <c r="M85" s="24">
        <v>244</v>
      </c>
      <c r="N85" s="203">
        <v>586.85705</v>
      </c>
      <c r="O85" s="203">
        <v>0</v>
      </c>
      <c r="P85" s="203">
        <v>84</v>
      </c>
      <c r="Q85" s="203">
        <v>0</v>
      </c>
      <c r="R85" s="217">
        <v>88.2</v>
      </c>
      <c r="S85" s="203">
        <v>0</v>
      </c>
    </row>
    <row r="86" spans="1:19" ht="85.5" customHeight="1">
      <c r="A86" s="245" t="s">
        <v>347</v>
      </c>
      <c r="B86" s="245"/>
      <c r="C86" s="245"/>
      <c r="D86" s="245"/>
      <c r="E86" s="245"/>
      <c r="F86" s="245"/>
      <c r="G86" s="245"/>
      <c r="H86" s="245"/>
      <c r="I86" s="24">
        <v>653</v>
      </c>
      <c r="J86" s="25">
        <v>5</v>
      </c>
      <c r="K86" s="25">
        <v>1</v>
      </c>
      <c r="L86" s="220" t="s">
        <v>348</v>
      </c>
      <c r="M86" s="24">
        <v>0</v>
      </c>
      <c r="N86" s="203">
        <f>N87</f>
        <v>8260.04406</v>
      </c>
      <c r="O86" s="203">
        <v>0</v>
      </c>
      <c r="P86" s="203">
        <f>P87</f>
        <v>0</v>
      </c>
      <c r="Q86" s="203">
        <f>Q87</f>
        <v>0</v>
      </c>
      <c r="R86" s="203">
        <f>R87</f>
        <v>0</v>
      </c>
      <c r="S86" s="203">
        <f>S87</f>
        <v>0</v>
      </c>
    </row>
    <row r="87" spans="1:19" ht="31.5" customHeight="1">
      <c r="A87" s="245" t="s">
        <v>14</v>
      </c>
      <c r="B87" s="245"/>
      <c r="C87" s="245"/>
      <c r="D87" s="245"/>
      <c r="E87" s="245"/>
      <c r="F87" s="245"/>
      <c r="G87" s="245"/>
      <c r="H87" s="245"/>
      <c r="I87" s="24">
        <v>653</v>
      </c>
      <c r="J87" s="25">
        <v>5</v>
      </c>
      <c r="K87" s="25">
        <v>1</v>
      </c>
      <c r="L87" s="220" t="s">
        <v>348</v>
      </c>
      <c r="M87" s="24">
        <v>540</v>
      </c>
      <c r="N87" s="203">
        <v>8260.04406</v>
      </c>
      <c r="O87" s="203">
        <v>0</v>
      </c>
      <c r="P87" s="203">
        <v>0</v>
      </c>
      <c r="Q87" s="203">
        <v>0</v>
      </c>
      <c r="R87" s="217">
        <v>0</v>
      </c>
      <c r="S87" s="203">
        <v>0</v>
      </c>
    </row>
    <row r="88" spans="1:19" ht="15" customHeight="1">
      <c r="A88" s="244" t="s">
        <v>13</v>
      </c>
      <c r="B88" s="244"/>
      <c r="C88" s="244"/>
      <c r="D88" s="244"/>
      <c r="E88" s="244"/>
      <c r="F88" s="244"/>
      <c r="G88" s="244"/>
      <c r="H88" s="244"/>
      <c r="I88" s="141">
        <v>653</v>
      </c>
      <c r="J88" s="142">
        <v>5</v>
      </c>
      <c r="K88" s="142">
        <v>2</v>
      </c>
      <c r="L88" s="163">
        <v>0</v>
      </c>
      <c r="M88" s="141">
        <v>0</v>
      </c>
      <c r="N88" s="204">
        <f>N89</f>
        <v>49833.97309</v>
      </c>
      <c r="O88" s="204">
        <f aca="true" t="shared" si="31" ref="O88:S89">O89</f>
        <v>0</v>
      </c>
      <c r="P88" s="204">
        <f t="shared" si="31"/>
        <v>1943</v>
      </c>
      <c r="Q88" s="204">
        <f t="shared" si="31"/>
        <v>0</v>
      </c>
      <c r="R88" s="204">
        <f t="shared" si="31"/>
        <v>1436</v>
      </c>
      <c r="S88" s="204">
        <f t="shared" si="31"/>
        <v>0</v>
      </c>
    </row>
    <row r="89" spans="1:19" ht="15" customHeight="1">
      <c r="A89" s="245" t="s">
        <v>28</v>
      </c>
      <c r="B89" s="245"/>
      <c r="C89" s="245"/>
      <c r="D89" s="245"/>
      <c r="E89" s="245"/>
      <c r="F89" s="245"/>
      <c r="G89" s="245"/>
      <c r="H89" s="245"/>
      <c r="I89" s="24">
        <v>653</v>
      </c>
      <c r="J89" s="25">
        <v>5</v>
      </c>
      <c r="K89" s="25">
        <v>2</v>
      </c>
      <c r="L89" s="220" t="s">
        <v>333</v>
      </c>
      <c r="M89" s="24">
        <v>0</v>
      </c>
      <c r="N89" s="203">
        <f>N90</f>
        <v>49833.97309</v>
      </c>
      <c r="O89" s="203">
        <f t="shared" si="31"/>
        <v>0</v>
      </c>
      <c r="P89" s="203">
        <f t="shared" si="31"/>
        <v>1943</v>
      </c>
      <c r="Q89" s="203">
        <f t="shared" si="31"/>
        <v>0</v>
      </c>
      <c r="R89" s="203">
        <f t="shared" si="31"/>
        <v>1436</v>
      </c>
      <c r="S89" s="203">
        <f t="shared" si="31"/>
        <v>0</v>
      </c>
    </row>
    <row r="90" spans="1:19" ht="15" customHeight="1">
      <c r="A90" s="245" t="s">
        <v>28</v>
      </c>
      <c r="B90" s="245"/>
      <c r="C90" s="245"/>
      <c r="D90" s="245"/>
      <c r="E90" s="245"/>
      <c r="F90" s="245"/>
      <c r="G90" s="245"/>
      <c r="H90" s="245"/>
      <c r="I90" s="24">
        <v>653</v>
      </c>
      <c r="J90" s="25">
        <v>5</v>
      </c>
      <c r="K90" s="25">
        <v>2</v>
      </c>
      <c r="L90" s="220" t="s">
        <v>333</v>
      </c>
      <c r="M90" s="24">
        <v>540</v>
      </c>
      <c r="N90" s="203">
        <v>49833.97309</v>
      </c>
      <c r="O90" s="203">
        <v>0</v>
      </c>
      <c r="P90" s="203">
        <v>1943</v>
      </c>
      <c r="Q90" s="203">
        <v>0</v>
      </c>
      <c r="R90" s="217">
        <v>1436</v>
      </c>
      <c r="S90" s="203">
        <v>0</v>
      </c>
    </row>
    <row r="91" spans="1:19" ht="15" customHeight="1">
      <c r="A91" s="244" t="s">
        <v>12</v>
      </c>
      <c r="B91" s="244"/>
      <c r="C91" s="244"/>
      <c r="D91" s="244"/>
      <c r="E91" s="244"/>
      <c r="F91" s="244"/>
      <c r="G91" s="244"/>
      <c r="H91" s="244"/>
      <c r="I91" s="141">
        <v>653</v>
      </c>
      <c r="J91" s="142">
        <v>5</v>
      </c>
      <c r="K91" s="142">
        <v>3</v>
      </c>
      <c r="L91" s="163">
        <v>0</v>
      </c>
      <c r="M91" s="141">
        <v>0</v>
      </c>
      <c r="N91" s="204">
        <f aca="true" t="shared" si="32" ref="N91:S91">N93+N95+N97</f>
        <v>742.33137</v>
      </c>
      <c r="O91" s="223">
        <f t="shared" si="32"/>
        <v>0</v>
      </c>
      <c r="P91" s="223">
        <f t="shared" si="32"/>
        <v>879.44794</v>
      </c>
      <c r="Q91" s="223">
        <f t="shared" si="32"/>
        <v>0</v>
      </c>
      <c r="R91" s="223">
        <f t="shared" si="32"/>
        <v>934.75</v>
      </c>
      <c r="S91" s="223">
        <f t="shared" si="32"/>
        <v>0</v>
      </c>
    </row>
    <row r="92" spans="1:21" ht="39" customHeight="1">
      <c r="A92" s="247" t="s">
        <v>236</v>
      </c>
      <c r="B92" s="247"/>
      <c r="C92" s="247"/>
      <c r="D92" s="247"/>
      <c r="E92" s="23"/>
      <c r="F92" s="23"/>
      <c r="G92" s="23"/>
      <c r="H92" s="23"/>
      <c r="I92" s="24">
        <v>653</v>
      </c>
      <c r="J92" s="25">
        <v>5</v>
      </c>
      <c r="K92" s="25">
        <v>0</v>
      </c>
      <c r="L92" s="162" t="s">
        <v>237</v>
      </c>
      <c r="M92" s="24">
        <v>0</v>
      </c>
      <c r="N92" s="203">
        <f aca="true" t="shared" si="33" ref="N92:S92">N93+N95+N97</f>
        <v>742.33137</v>
      </c>
      <c r="O92" s="203">
        <f t="shared" si="33"/>
        <v>0</v>
      </c>
      <c r="P92" s="203">
        <f t="shared" si="33"/>
        <v>879.44794</v>
      </c>
      <c r="Q92" s="203">
        <f t="shared" si="33"/>
        <v>0</v>
      </c>
      <c r="R92" s="203">
        <f t="shared" si="33"/>
        <v>934.75</v>
      </c>
      <c r="S92" s="203">
        <f t="shared" si="33"/>
        <v>0</v>
      </c>
      <c r="U92" s="16"/>
    </row>
    <row r="93" spans="1:19" ht="15" customHeight="1">
      <c r="A93" s="245" t="s">
        <v>10</v>
      </c>
      <c r="B93" s="245"/>
      <c r="C93" s="245"/>
      <c r="D93" s="245"/>
      <c r="E93" s="245"/>
      <c r="F93" s="245"/>
      <c r="G93" s="245"/>
      <c r="H93" s="245"/>
      <c r="I93" s="24">
        <v>653</v>
      </c>
      <c r="J93" s="25">
        <v>5</v>
      </c>
      <c r="K93" s="25">
        <v>3</v>
      </c>
      <c r="L93" s="162" t="s">
        <v>239</v>
      </c>
      <c r="M93" s="24">
        <v>0</v>
      </c>
      <c r="N93" s="203">
        <f aca="true" t="shared" si="34" ref="N93:S93">N94</f>
        <v>700</v>
      </c>
      <c r="O93" s="203">
        <f t="shared" si="34"/>
        <v>0</v>
      </c>
      <c r="P93" s="203">
        <f t="shared" si="34"/>
        <v>735</v>
      </c>
      <c r="Q93" s="203">
        <f t="shared" si="34"/>
        <v>0</v>
      </c>
      <c r="R93" s="203">
        <f t="shared" si="34"/>
        <v>771.75</v>
      </c>
      <c r="S93" s="203">
        <f t="shared" si="34"/>
        <v>0</v>
      </c>
    </row>
    <row r="94" spans="1:19" ht="27" customHeight="1">
      <c r="A94" s="245" t="s">
        <v>7</v>
      </c>
      <c r="B94" s="245"/>
      <c r="C94" s="245"/>
      <c r="D94" s="245"/>
      <c r="E94" s="245"/>
      <c r="F94" s="245"/>
      <c r="G94" s="245"/>
      <c r="H94" s="245"/>
      <c r="I94" s="24">
        <v>653</v>
      </c>
      <c r="J94" s="25">
        <v>5</v>
      </c>
      <c r="K94" s="25">
        <v>3</v>
      </c>
      <c r="L94" s="162" t="s">
        <v>239</v>
      </c>
      <c r="M94" s="24">
        <v>244</v>
      </c>
      <c r="N94" s="203">
        <v>700</v>
      </c>
      <c r="O94" s="203">
        <v>0</v>
      </c>
      <c r="P94" s="203">
        <v>735</v>
      </c>
      <c r="Q94" s="203">
        <v>0</v>
      </c>
      <c r="R94" s="217">
        <v>771.75</v>
      </c>
      <c r="S94" s="203">
        <v>0</v>
      </c>
    </row>
    <row r="95" spans="1:21" ht="15" customHeight="1">
      <c r="A95" s="245" t="s">
        <v>9</v>
      </c>
      <c r="B95" s="245"/>
      <c r="C95" s="245"/>
      <c r="D95" s="245"/>
      <c r="E95" s="245"/>
      <c r="F95" s="245"/>
      <c r="G95" s="245"/>
      <c r="H95" s="245"/>
      <c r="I95" s="24">
        <v>653</v>
      </c>
      <c r="J95" s="25">
        <v>5</v>
      </c>
      <c r="K95" s="25">
        <v>3</v>
      </c>
      <c r="L95" s="162" t="s">
        <v>239</v>
      </c>
      <c r="M95" s="24">
        <v>0</v>
      </c>
      <c r="N95" s="203">
        <f>N96</f>
        <v>42.33137</v>
      </c>
      <c r="O95" s="203">
        <v>0</v>
      </c>
      <c r="P95" s="203">
        <f>P96</f>
        <v>44.44794</v>
      </c>
      <c r="Q95" s="203">
        <f>Q96</f>
        <v>0</v>
      </c>
      <c r="R95" s="203">
        <f>R96</f>
        <v>63</v>
      </c>
      <c r="S95" s="203">
        <f>S96</f>
        <v>0</v>
      </c>
      <c r="U95" s="15"/>
    </row>
    <row r="96" spans="1:19" ht="26.25" customHeight="1">
      <c r="A96" s="245" t="s">
        <v>7</v>
      </c>
      <c r="B96" s="245"/>
      <c r="C96" s="245"/>
      <c r="D96" s="245"/>
      <c r="E96" s="245"/>
      <c r="F96" s="245"/>
      <c r="G96" s="245"/>
      <c r="H96" s="245"/>
      <c r="I96" s="24">
        <v>653</v>
      </c>
      <c r="J96" s="25">
        <v>5</v>
      </c>
      <c r="K96" s="25">
        <v>3</v>
      </c>
      <c r="L96" s="162" t="s">
        <v>239</v>
      </c>
      <c r="M96" s="24">
        <v>244</v>
      </c>
      <c r="N96" s="203">
        <v>42.33137</v>
      </c>
      <c r="O96" s="203">
        <v>0</v>
      </c>
      <c r="P96" s="203">
        <v>44.44794</v>
      </c>
      <c r="Q96" s="203">
        <v>0</v>
      </c>
      <c r="R96" s="217">
        <v>63</v>
      </c>
      <c r="S96" s="203">
        <v>0</v>
      </c>
    </row>
    <row r="97" spans="1:19" ht="26.25" customHeight="1">
      <c r="A97" s="245" t="s">
        <v>8</v>
      </c>
      <c r="B97" s="245"/>
      <c r="C97" s="245"/>
      <c r="D97" s="245"/>
      <c r="E97" s="245"/>
      <c r="F97" s="245"/>
      <c r="G97" s="245"/>
      <c r="H97" s="245"/>
      <c r="I97" s="24">
        <v>653</v>
      </c>
      <c r="J97" s="25">
        <v>5</v>
      </c>
      <c r="K97" s="25">
        <v>3</v>
      </c>
      <c r="L97" s="162" t="s">
        <v>239</v>
      </c>
      <c r="M97" s="24">
        <v>0</v>
      </c>
      <c r="N97" s="203">
        <f aca="true" t="shared" si="35" ref="N97:S97">N98</f>
        <v>0</v>
      </c>
      <c r="O97" s="203">
        <f t="shared" si="35"/>
        <v>0</v>
      </c>
      <c r="P97" s="203">
        <f t="shared" si="35"/>
        <v>100</v>
      </c>
      <c r="Q97" s="203">
        <f t="shared" si="35"/>
        <v>0</v>
      </c>
      <c r="R97" s="203">
        <f t="shared" si="35"/>
        <v>100</v>
      </c>
      <c r="S97" s="203">
        <f t="shared" si="35"/>
        <v>0</v>
      </c>
    </row>
    <row r="98" spans="1:19" ht="25.5" customHeight="1">
      <c r="A98" s="245" t="s">
        <v>7</v>
      </c>
      <c r="B98" s="245"/>
      <c r="C98" s="245"/>
      <c r="D98" s="245"/>
      <c r="E98" s="245"/>
      <c r="F98" s="245"/>
      <c r="G98" s="245"/>
      <c r="H98" s="245"/>
      <c r="I98" s="24">
        <v>653</v>
      </c>
      <c r="J98" s="25">
        <v>5</v>
      </c>
      <c r="K98" s="25">
        <v>3</v>
      </c>
      <c r="L98" s="162" t="s">
        <v>239</v>
      </c>
      <c r="M98" s="24">
        <v>244</v>
      </c>
      <c r="N98" s="203">
        <v>0</v>
      </c>
      <c r="O98" s="203">
        <v>0</v>
      </c>
      <c r="P98" s="203">
        <v>100</v>
      </c>
      <c r="Q98" s="203">
        <v>0</v>
      </c>
      <c r="R98" s="217">
        <v>100</v>
      </c>
      <c r="S98" s="203">
        <v>0</v>
      </c>
    </row>
    <row r="99" spans="1:19" ht="15" customHeight="1">
      <c r="A99" s="243" t="s">
        <v>6</v>
      </c>
      <c r="B99" s="243"/>
      <c r="C99" s="243"/>
      <c r="D99" s="243"/>
      <c r="E99" s="243"/>
      <c r="F99" s="243"/>
      <c r="G99" s="243"/>
      <c r="H99" s="243"/>
      <c r="I99" s="143">
        <v>653</v>
      </c>
      <c r="J99" s="144">
        <v>8</v>
      </c>
      <c r="K99" s="144">
        <v>0</v>
      </c>
      <c r="L99" s="160">
        <v>0</v>
      </c>
      <c r="M99" s="143">
        <v>0</v>
      </c>
      <c r="N99" s="200">
        <f aca="true" t="shared" si="36" ref="N99:S100">N101+N107</f>
        <v>5771.6556900000005</v>
      </c>
      <c r="O99" s="200">
        <f t="shared" si="36"/>
        <v>0</v>
      </c>
      <c r="P99" s="200">
        <f t="shared" si="36"/>
        <v>5749.6137</v>
      </c>
      <c r="Q99" s="200">
        <f t="shared" si="36"/>
        <v>0</v>
      </c>
      <c r="R99" s="200">
        <f t="shared" si="36"/>
        <v>5846.03849</v>
      </c>
      <c r="S99" s="200">
        <f t="shared" si="36"/>
        <v>0</v>
      </c>
    </row>
    <row r="100" spans="1:21" ht="33.75" customHeight="1">
      <c r="A100" s="248" t="s">
        <v>251</v>
      </c>
      <c r="B100" s="248"/>
      <c r="C100" s="248"/>
      <c r="D100" s="248"/>
      <c r="E100" s="164"/>
      <c r="F100" s="164"/>
      <c r="G100" s="164"/>
      <c r="H100" s="164"/>
      <c r="I100" s="165">
        <v>653</v>
      </c>
      <c r="J100" s="166">
        <v>8</v>
      </c>
      <c r="K100" s="166">
        <v>0</v>
      </c>
      <c r="L100" s="167" t="s">
        <v>249</v>
      </c>
      <c r="M100" s="165">
        <v>0</v>
      </c>
      <c r="N100" s="202">
        <f t="shared" si="36"/>
        <v>5771.6556900000005</v>
      </c>
      <c r="O100" s="202">
        <f t="shared" si="36"/>
        <v>0</v>
      </c>
      <c r="P100" s="202">
        <f t="shared" si="36"/>
        <v>5749.6137</v>
      </c>
      <c r="Q100" s="202">
        <f t="shared" si="36"/>
        <v>0</v>
      </c>
      <c r="R100" s="202">
        <f t="shared" si="36"/>
        <v>5846.03849</v>
      </c>
      <c r="S100" s="202">
        <f t="shared" si="36"/>
        <v>0</v>
      </c>
      <c r="U100" s="16"/>
    </row>
    <row r="101" spans="1:19" ht="15">
      <c r="A101" s="244" t="s">
        <v>5</v>
      </c>
      <c r="B101" s="244"/>
      <c r="C101" s="244"/>
      <c r="D101" s="244"/>
      <c r="E101" s="244"/>
      <c r="F101" s="244"/>
      <c r="G101" s="244"/>
      <c r="H101" s="244"/>
      <c r="I101" s="146">
        <v>653</v>
      </c>
      <c r="J101" s="142">
        <v>8</v>
      </c>
      <c r="K101" s="142">
        <v>1</v>
      </c>
      <c r="L101" s="163">
        <v>0</v>
      </c>
      <c r="M101" s="141">
        <v>0</v>
      </c>
      <c r="N101" s="204">
        <f>N102</f>
        <v>5323.44862</v>
      </c>
      <c r="O101" s="204">
        <v>0</v>
      </c>
      <c r="P101" s="204">
        <f>P102</f>
        <v>5299.89127</v>
      </c>
      <c r="Q101" s="204">
        <f>Q102</f>
        <v>0</v>
      </c>
      <c r="R101" s="204">
        <f>R102</f>
        <v>5373.82994</v>
      </c>
      <c r="S101" s="204">
        <f>S102</f>
        <v>0</v>
      </c>
    </row>
    <row r="102" spans="1:19" ht="22.5" customHeight="1">
      <c r="A102" s="245" t="s">
        <v>0</v>
      </c>
      <c r="B102" s="245"/>
      <c r="C102" s="245"/>
      <c r="D102" s="245"/>
      <c r="E102" s="245"/>
      <c r="F102" s="245"/>
      <c r="G102" s="245"/>
      <c r="H102" s="245"/>
      <c r="I102" s="24">
        <v>653</v>
      </c>
      <c r="J102" s="25">
        <v>8</v>
      </c>
      <c r="K102" s="25">
        <v>1</v>
      </c>
      <c r="L102" s="162" t="s">
        <v>250</v>
      </c>
      <c r="M102" s="24">
        <v>0</v>
      </c>
      <c r="N102" s="203">
        <f aca="true" t="shared" si="37" ref="N102:S102">N103+N104+N105+N106</f>
        <v>5323.44862</v>
      </c>
      <c r="O102" s="203">
        <f t="shared" si="37"/>
        <v>0</v>
      </c>
      <c r="P102" s="203">
        <f t="shared" si="37"/>
        <v>5299.89127</v>
      </c>
      <c r="Q102" s="203">
        <f t="shared" si="37"/>
        <v>0</v>
      </c>
      <c r="R102" s="203">
        <f t="shared" si="37"/>
        <v>5373.82994</v>
      </c>
      <c r="S102" s="203">
        <f t="shared" si="37"/>
        <v>0</v>
      </c>
    </row>
    <row r="103" spans="1:19" ht="15" customHeight="1">
      <c r="A103" s="245" t="s">
        <v>48</v>
      </c>
      <c r="B103" s="245"/>
      <c r="C103" s="245"/>
      <c r="D103" s="245"/>
      <c r="E103" s="245"/>
      <c r="F103" s="245"/>
      <c r="G103" s="245"/>
      <c r="H103" s="245"/>
      <c r="I103" s="24">
        <v>653</v>
      </c>
      <c r="J103" s="25">
        <v>8</v>
      </c>
      <c r="K103" s="25">
        <v>1</v>
      </c>
      <c r="L103" s="162" t="s">
        <v>250</v>
      </c>
      <c r="M103" s="24">
        <v>111</v>
      </c>
      <c r="N103" s="203">
        <v>3441.98462</v>
      </c>
      <c r="O103" s="203">
        <v>0</v>
      </c>
      <c r="P103" s="203">
        <v>3710.57886</v>
      </c>
      <c r="Q103" s="203">
        <v>0</v>
      </c>
      <c r="R103" s="217">
        <v>4267.39904</v>
      </c>
      <c r="S103" s="203">
        <v>0</v>
      </c>
    </row>
    <row r="104" spans="1:19" ht="22.5" customHeight="1">
      <c r="A104" s="245" t="s">
        <v>53</v>
      </c>
      <c r="B104" s="245"/>
      <c r="C104" s="245"/>
      <c r="D104" s="245"/>
      <c r="E104" s="245"/>
      <c r="F104" s="245"/>
      <c r="G104" s="245"/>
      <c r="H104" s="245"/>
      <c r="I104" s="24">
        <v>653</v>
      </c>
      <c r="J104" s="25">
        <v>8</v>
      </c>
      <c r="K104" s="25">
        <v>1</v>
      </c>
      <c r="L104" s="162" t="s">
        <v>250</v>
      </c>
      <c r="M104" s="24">
        <v>112</v>
      </c>
      <c r="N104" s="203">
        <v>84.4</v>
      </c>
      <c r="O104" s="203">
        <v>0</v>
      </c>
      <c r="P104" s="203">
        <v>94.08</v>
      </c>
      <c r="Q104" s="203">
        <v>0</v>
      </c>
      <c r="R104" s="217">
        <v>94.815</v>
      </c>
      <c r="S104" s="203">
        <v>0</v>
      </c>
    </row>
    <row r="105" spans="1:19" ht="34.5" customHeight="1">
      <c r="A105" s="245" t="s">
        <v>52</v>
      </c>
      <c r="B105" s="245"/>
      <c r="C105" s="245"/>
      <c r="D105" s="245"/>
      <c r="E105" s="245"/>
      <c r="F105" s="245"/>
      <c r="G105" s="245"/>
      <c r="H105" s="245"/>
      <c r="I105" s="24">
        <v>653</v>
      </c>
      <c r="J105" s="25">
        <v>8</v>
      </c>
      <c r="K105" s="25">
        <v>1</v>
      </c>
      <c r="L105" s="162" t="s">
        <v>250</v>
      </c>
      <c r="M105" s="24">
        <v>242</v>
      </c>
      <c r="N105" s="203">
        <v>98.96</v>
      </c>
      <c r="O105" s="203">
        <v>0</v>
      </c>
      <c r="P105" s="203">
        <v>103.158</v>
      </c>
      <c r="Q105" s="203">
        <v>0</v>
      </c>
      <c r="R105" s="217">
        <v>107.5659</v>
      </c>
      <c r="S105" s="203">
        <v>0</v>
      </c>
    </row>
    <row r="106" spans="1:19" ht="30" customHeight="1">
      <c r="A106" s="245" t="s">
        <v>49</v>
      </c>
      <c r="B106" s="245"/>
      <c r="C106" s="245"/>
      <c r="D106" s="245"/>
      <c r="E106" s="245"/>
      <c r="F106" s="245"/>
      <c r="G106" s="245"/>
      <c r="H106" s="245"/>
      <c r="I106" s="24">
        <v>653</v>
      </c>
      <c r="J106" s="25">
        <v>8</v>
      </c>
      <c r="K106" s="25">
        <v>1</v>
      </c>
      <c r="L106" s="162" t="s">
        <v>250</v>
      </c>
      <c r="M106" s="24">
        <v>244</v>
      </c>
      <c r="N106" s="203">
        <v>1698.104</v>
      </c>
      <c r="O106" s="203">
        <v>0</v>
      </c>
      <c r="P106" s="203">
        <v>1392.07441</v>
      </c>
      <c r="Q106" s="203">
        <v>0</v>
      </c>
      <c r="R106" s="217">
        <v>904.05</v>
      </c>
      <c r="S106" s="203">
        <v>0</v>
      </c>
    </row>
    <row r="107" spans="1:19" ht="15" customHeight="1">
      <c r="A107" s="244" t="s">
        <v>4</v>
      </c>
      <c r="B107" s="244"/>
      <c r="C107" s="244"/>
      <c r="D107" s="244"/>
      <c r="E107" s="244"/>
      <c r="F107" s="244"/>
      <c r="G107" s="244"/>
      <c r="H107" s="244"/>
      <c r="I107" s="146">
        <v>653</v>
      </c>
      <c r="J107" s="142">
        <v>8</v>
      </c>
      <c r="K107" s="142">
        <v>2</v>
      </c>
      <c r="L107" s="163">
        <v>0</v>
      </c>
      <c r="M107" s="141">
        <v>0</v>
      </c>
      <c r="N107" s="204">
        <f>N108</f>
        <v>448.20707</v>
      </c>
      <c r="O107" s="204">
        <v>0</v>
      </c>
      <c r="P107" s="204">
        <f aca="true" t="shared" si="38" ref="P107:S108">P108</f>
        <v>449.72243</v>
      </c>
      <c r="Q107" s="204">
        <f t="shared" si="38"/>
        <v>0</v>
      </c>
      <c r="R107" s="204">
        <f t="shared" si="38"/>
        <v>472.20854999999995</v>
      </c>
      <c r="S107" s="204">
        <f t="shared" si="38"/>
        <v>0</v>
      </c>
    </row>
    <row r="108" spans="1:19" ht="27" customHeight="1">
      <c r="A108" s="245" t="s">
        <v>0</v>
      </c>
      <c r="B108" s="245"/>
      <c r="C108" s="245"/>
      <c r="D108" s="245"/>
      <c r="E108" s="245"/>
      <c r="F108" s="245"/>
      <c r="G108" s="245"/>
      <c r="H108" s="245"/>
      <c r="I108" s="24">
        <v>653</v>
      </c>
      <c r="J108" s="25">
        <v>8</v>
      </c>
      <c r="K108" s="25">
        <v>2</v>
      </c>
      <c r="L108" s="162" t="s">
        <v>250</v>
      </c>
      <c r="M108" s="24">
        <v>0</v>
      </c>
      <c r="N108" s="203">
        <f>N109+N110</f>
        <v>448.20707</v>
      </c>
      <c r="O108" s="203">
        <v>0</v>
      </c>
      <c r="P108" s="203">
        <f>P109+P110</f>
        <v>449.72243</v>
      </c>
      <c r="Q108" s="203">
        <f t="shared" si="38"/>
        <v>0</v>
      </c>
      <c r="R108" s="203">
        <f>R109+R110</f>
        <v>472.20854999999995</v>
      </c>
      <c r="S108" s="203">
        <f t="shared" si="38"/>
        <v>0</v>
      </c>
    </row>
    <row r="109" spans="1:19" ht="24.75" customHeight="1">
      <c r="A109" s="245" t="s">
        <v>3</v>
      </c>
      <c r="B109" s="245"/>
      <c r="C109" s="245"/>
      <c r="D109" s="245"/>
      <c r="E109" s="245"/>
      <c r="F109" s="245"/>
      <c r="G109" s="245"/>
      <c r="H109" s="245"/>
      <c r="I109" s="24">
        <v>653</v>
      </c>
      <c r="J109" s="25">
        <v>8</v>
      </c>
      <c r="K109" s="25">
        <v>2</v>
      </c>
      <c r="L109" s="162" t="s">
        <v>250</v>
      </c>
      <c r="M109" s="24">
        <v>111</v>
      </c>
      <c r="N109" s="203">
        <v>394.20707</v>
      </c>
      <c r="O109" s="203">
        <v>0</v>
      </c>
      <c r="P109" s="203">
        <v>393.02243</v>
      </c>
      <c r="Q109" s="203">
        <v>0</v>
      </c>
      <c r="R109" s="217">
        <v>412.67355</v>
      </c>
      <c r="S109" s="203">
        <v>0</v>
      </c>
    </row>
    <row r="110" spans="1:19" ht="24" customHeight="1">
      <c r="A110" s="245" t="s">
        <v>53</v>
      </c>
      <c r="B110" s="245"/>
      <c r="C110" s="245"/>
      <c r="D110" s="245"/>
      <c r="E110" s="245"/>
      <c r="F110" s="245"/>
      <c r="G110" s="245"/>
      <c r="H110" s="245"/>
      <c r="I110" s="24">
        <v>653</v>
      </c>
      <c r="J110" s="25">
        <v>8</v>
      </c>
      <c r="K110" s="25">
        <v>2</v>
      </c>
      <c r="L110" s="162" t="s">
        <v>250</v>
      </c>
      <c r="M110" s="24">
        <v>112</v>
      </c>
      <c r="N110" s="203">
        <v>54</v>
      </c>
      <c r="O110" s="203">
        <v>0</v>
      </c>
      <c r="P110" s="203">
        <v>56.7</v>
      </c>
      <c r="Q110" s="203">
        <v>0</v>
      </c>
      <c r="R110" s="217">
        <v>59.535</v>
      </c>
      <c r="S110" s="203">
        <v>0</v>
      </c>
    </row>
    <row r="111" spans="1:19" ht="15" customHeight="1">
      <c r="A111" s="243" t="s">
        <v>224</v>
      </c>
      <c r="B111" s="243"/>
      <c r="C111" s="243"/>
      <c r="D111" s="243"/>
      <c r="E111" s="243"/>
      <c r="F111" s="243"/>
      <c r="G111" s="243"/>
      <c r="H111" s="243"/>
      <c r="I111" s="143">
        <v>653</v>
      </c>
      <c r="J111" s="144">
        <v>10</v>
      </c>
      <c r="K111" s="144">
        <v>0</v>
      </c>
      <c r="L111" s="160">
        <v>0</v>
      </c>
      <c r="M111" s="143">
        <v>0</v>
      </c>
      <c r="N111" s="200">
        <f>N112</f>
        <v>60</v>
      </c>
      <c r="O111" s="200">
        <v>0</v>
      </c>
      <c r="P111" s="200">
        <f aca="true" t="shared" si="39" ref="P111:S112">P112</f>
        <v>60</v>
      </c>
      <c r="Q111" s="200">
        <f t="shared" si="39"/>
        <v>0</v>
      </c>
      <c r="R111" s="200">
        <f t="shared" si="39"/>
        <v>60</v>
      </c>
      <c r="S111" s="200">
        <f t="shared" si="39"/>
        <v>0</v>
      </c>
    </row>
    <row r="112" spans="1:19" ht="15" customHeight="1">
      <c r="A112" s="244" t="s">
        <v>225</v>
      </c>
      <c r="B112" s="244"/>
      <c r="C112" s="244"/>
      <c r="D112" s="244"/>
      <c r="E112" s="244"/>
      <c r="F112" s="244"/>
      <c r="G112" s="244"/>
      <c r="H112" s="244"/>
      <c r="I112" s="141">
        <v>653</v>
      </c>
      <c r="J112" s="142">
        <v>10</v>
      </c>
      <c r="K112" s="142">
        <v>1</v>
      </c>
      <c r="L112" s="163">
        <v>0</v>
      </c>
      <c r="M112" s="141">
        <v>0</v>
      </c>
      <c r="N112" s="204">
        <f>N113</f>
        <v>60</v>
      </c>
      <c r="O112" s="204">
        <f>O113</f>
        <v>0</v>
      </c>
      <c r="P112" s="204">
        <f t="shared" si="39"/>
        <v>60</v>
      </c>
      <c r="Q112" s="204">
        <f t="shared" si="39"/>
        <v>0</v>
      </c>
      <c r="R112" s="204">
        <f t="shared" si="39"/>
        <v>60</v>
      </c>
      <c r="S112" s="204">
        <f t="shared" si="39"/>
        <v>0</v>
      </c>
    </row>
    <row r="113" spans="1:19" ht="15" customHeight="1">
      <c r="A113" s="245" t="s">
        <v>48</v>
      </c>
      <c r="B113" s="245"/>
      <c r="C113" s="245"/>
      <c r="D113" s="245"/>
      <c r="E113" s="245"/>
      <c r="F113" s="245"/>
      <c r="G113" s="245"/>
      <c r="H113" s="245"/>
      <c r="I113" s="24">
        <v>653</v>
      </c>
      <c r="J113" s="25">
        <v>10</v>
      </c>
      <c r="K113" s="25">
        <v>1</v>
      </c>
      <c r="L113" s="162" t="s">
        <v>323</v>
      </c>
      <c r="M113" s="24">
        <v>321</v>
      </c>
      <c r="N113" s="203">
        <v>60</v>
      </c>
      <c r="O113" s="203">
        <v>0</v>
      </c>
      <c r="P113" s="203">
        <v>60</v>
      </c>
      <c r="Q113" s="203">
        <v>0</v>
      </c>
      <c r="R113" s="217">
        <v>60</v>
      </c>
      <c r="S113" s="203">
        <v>0</v>
      </c>
    </row>
    <row r="114" spans="1:19" ht="15" customHeight="1">
      <c r="A114" s="243" t="s">
        <v>2</v>
      </c>
      <c r="B114" s="243"/>
      <c r="C114" s="243"/>
      <c r="D114" s="243"/>
      <c r="E114" s="243"/>
      <c r="F114" s="243"/>
      <c r="G114" s="243"/>
      <c r="H114" s="243"/>
      <c r="I114" s="143">
        <v>653</v>
      </c>
      <c r="J114" s="144">
        <v>11</v>
      </c>
      <c r="K114" s="144">
        <v>0</v>
      </c>
      <c r="L114" s="160">
        <v>0</v>
      </c>
      <c r="M114" s="143">
        <v>0</v>
      </c>
      <c r="N114" s="200">
        <f>N116</f>
        <v>1830.97287</v>
      </c>
      <c r="O114" s="200">
        <v>0</v>
      </c>
      <c r="P114" s="200">
        <f>P116</f>
        <v>1651.31291</v>
      </c>
      <c r="Q114" s="200">
        <f>Q116</f>
        <v>0</v>
      </c>
      <c r="R114" s="200">
        <f>R116</f>
        <v>1414.9053600000002</v>
      </c>
      <c r="S114" s="200">
        <f>S116</f>
        <v>0</v>
      </c>
    </row>
    <row r="115" spans="1:21" ht="45.75" customHeight="1">
      <c r="A115" s="248" t="s">
        <v>252</v>
      </c>
      <c r="B115" s="248"/>
      <c r="C115" s="248"/>
      <c r="D115" s="248"/>
      <c r="E115" s="164"/>
      <c r="F115" s="164"/>
      <c r="G115" s="164"/>
      <c r="H115" s="164"/>
      <c r="I115" s="165">
        <v>653</v>
      </c>
      <c r="J115" s="166">
        <v>3</v>
      </c>
      <c r="K115" s="166">
        <v>0</v>
      </c>
      <c r="L115" s="167" t="s">
        <v>253</v>
      </c>
      <c r="M115" s="165">
        <v>0</v>
      </c>
      <c r="N115" s="202">
        <f aca="true" t="shared" si="40" ref="N115:S115">N116</f>
        <v>1830.97287</v>
      </c>
      <c r="O115" s="202">
        <f t="shared" si="40"/>
        <v>0</v>
      </c>
      <c r="P115" s="202">
        <f t="shared" si="40"/>
        <v>1651.31291</v>
      </c>
      <c r="Q115" s="202">
        <f t="shared" si="40"/>
        <v>0</v>
      </c>
      <c r="R115" s="202">
        <f t="shared" si="40"/>
        <v>1414.9053600000002</v>
      </c>
      <c r="S115" s="202">
        <f t="shared" si="40"/>
        <v>0</v>
      </c>
      <c r="U115" s="16"/>
    </row>
    <row r="116" spans="1:19" ht="15" customHeight="1">
      <c r="A116" s="244" t="s">
        <v>1</v>
      </c>
      <c r="B116" s="244"/>
      <c r="C116" s="244"/>
      <c r="D116" s="244"/>
      <c r="E116" s="244"/>
      <c r="F116" s="244"/>
      <c r="G116" s="244"/>
      <c r="H116" s="244"/>
      <c r="I116" s="141">
        <v>653</v>
      </c>
      <c r="J116" s="142">
        <v>11</v>
      </c>
      <c r="K116" s="142">
        <v>1</v>
      </c>
      <c r="L116" s="163">
        <v>0</v>
      </c>
      <c r="M116" s="141">
        <v>0</v>
      </c>
      <c r="N116" s="204">
        <f aca="true" t="shared" si="41" ref="N116:S116">N117+N118+N119</f>
        <v>1830.97287</v>
      </c>
      <c r="O116" s="204">
        <f t="shared" si="41"/>
        <v>0</v>
      </c>
      <c r="P116" s="204">
        <f t="shared" si="41"/>
        <v>1651.31291</v>
      </c>
      <c r="Q116" s="204">
        <f t="shared" si="41"/>
        <v>0</v>
      </c>
      <c r="R116" s="204">
        <f t="shared" si="41"/>
        <v>1414.9053600000002</v>
      </c>
      <c r="S116" s="204">
        <f t="shared" si="41"/>
        <v>0</v>
      </c>
    </row>
    <row r="117" spans="1:19" ht="15" customHeight="1">
      <c r="A117" s="245" t="s">
        <v>48</v>
      </c>
      <c r="B117" s="245"/>
      <c r="C117" s="245"/>
      <c r="D117" s="245"/>
      <c r="E117" s="245"/>
      <c r="F117" s="245"/>
      <c r="G117" s="245"/>
      <c r="H117" s="245"/>
      <c r="I117" s="24">
        <v>653</v>
      </c>
      <c r="J117" s="25">
        <v>11</v>
      </c>
      <c r="K117" s="25">
        <v>1</v>
      </c>
      <c r="L117" s="162" t="s">
        <v>254</v>
      </c>
      <c r="M117" s="24">
        <v>111</v>
      </c>
      <c r="N117" s="203">
        <v>730.00087</v>
      </c>
      <c r="O117" s="203">
        <v>0</v>
      </c>
      <c r="P117" s="203">
        <v>766.50091</v>
      </c>
      <c r="Q117" s="203">
        <v>0</v>
      </c>
      <c r="R117" s="217">
        <v>804.82596</v>
      </c>
      <c r="S117" s="203">
        <v>0</v>
      </c>
    </row>
    <row r="118" spans="1:19" ht="15" customHeight="1">
      <c r="A118" s="245" t="s">
        <v>53</v>
      </c>
      <c r="B118" s="245"/>
      <c r="C118" s="245"/>
      <c r="D118" s="245"/>
      <c r="E118" s="245"/>
      <c r="F118" s="245"/>
      <c r="G118" s="245"/>
      <c r="H118" s="245"/>
      <c r="I118" s="24">
        <v>653</v>
      </c>
      <c r="J118" s="25">
        <v>11</v>
      </c>
      <c r="K118" s="25">
        <v>1</v>
      </c>
      <c r="L118" s="162" t="s">
        <v>254</v>
      </c>
      <c r="M118" s="24">
        <v>112</v>
      </c>
      <c r="N118" s="203">
        <v>33.6</v>
      </c>
      <c r="O118" s="203">
        <v>0</v>
      </c>
      <c r="P118" s="203">
        <v>35.28</v>
      </c>
      <c r="Q118" s="203">
        <v>0</v>
      </c>
      <c r="R118" s="217">
        <v>33.075</v>
      </c>
      <c r="S118" s="203">
        <v>0</v>
      </c>
    </row>
    <row r="119" spans="1:19" ht="27.75" customHeight="1">
      <c r="A119" s="246" t="s">
        <v>49</v>
      </c>
      <c r="B119" s="246"/>
      <c r="C119" s="246"/>
      <c r="D119" s="246"/>
      <c r="E119" s="246"/>
      <c r="F119" s="219"/>
      <c r="G119" s="219"/>
      <c r="H119" s="219"/>
      <c r="I119" s="24">
        <v>653</v>
      </c>
      <c r="J119" s="25">
        <v>11</v>
      </c>
      <c r="K119" s="25">
        <v>1</v>
      </c>
      <c r="L119" s="162" t="s">
        <v>254</v>
      </c>
      <c r="M119" s="24">
        <v>244</v>
      </c>
      <c r="N119" s="203">
        <v>1067.372</v>
      </c>
      <c r="O119" s="203">
        <v>0</v>
      </c>
      <c r="P119" s="203">
        <v>849.532</v>
      </c>
      <c r="Q119" s="203">
        <v>0</v>
      </c>
      <c r="R119" s="217">
        <v>577.0044</v>
      </c>
      <c r="S119" s="203">
        <v>0</v>
      </c>
    </row>
    <row r="120" spans="1:19" ht="15">
      <c r="A120" s="11"/>
      <c r="B120" s="11"/>
      <c r="C120" s="11"/>
      <c r="D120" s="11"/>
      <c r="E120" s="11"/>
      <c r="F120" s="8"/>
      <c r="G120" s="8"/>
      <c r="H120" s="8"/>
      <c r="I120" s="8"/>
      <c r="J120" s="8"/>
      <c r="K120" s="8"/>
      <c r="L120" s="8"/>
      <c r="M120" s="8"/>
      <c r="N120" s="9"/>
      <c r="O120" s="9"/>
      <c r="P120" s="9"/>
      <c r="Q120" s="9"/>
      <c r="R120" s="13"/>
      <c r="S120" s="8" t="s">
        <v>45</v>
      </c>
    </row>
    <row r="123" spans="14:19" ht="15">
      <c r="N123" s="168">
        <f>N16+N33+N37+N54+N57+N63+N80+N100+N115+N70</f>
        <v>28094.9939</v>
      </c>
      <c r="O123" s="168"/>
      <c r="P123" s="168">
        <f>P16+P33+P37+P54+P57+P63+P80+P100+P115+P70</f>
        <v>26519.6</v>
      </c>
      <c r="Q123" s="168"/>
      <c r="R123" s="168">
        <f>R16+R33+R37+R54+R57+R63+R80+R100+R115+R70</f>
        <v>27167.4</v>
      </c>
      <c r="S123" s="168"/>
    </row>
    <row r="125" spans="14:18" ht="15">
      <c r="N125" s="1">
        <v>32350.6</v>
      </c>
      <c r="P125" s="1">
        <v>28562.6</v>
      </c>
      <c r="R125" s="14">
        <v>28603.4</v>
      </c>
    </row>
    <row r="126" ht="15">
      <c r="N126" s="168">
        <f>N125-N123</f>
        <v>4255.606099999997</v>
      </c>
    </row>
    <row r="127" spans="13:19" ht="15">
      <c r="M127" s="1" t="s">
        <v>263</v>
      </c>
      <c r="N127" s="168">
        <f>N57+N63+N70+N80</f>
        <v>7220.67398</v>
      </c>
      <c r="O127" s="168">
        <f>O57+O63+O70+O80</f>
        <v>136.33200000000002</v>
      </c>
      <c r="P127" s="168">
        <f>P57+P63+P70+P80</f>
        <v>6767.02044</v>
      </c>
      <c r="Q127" s="168">
        <f>Q57+Q63+Q70+Q80</f>
        <v>2.328</v>
      </c>
      <c r="R127" s="168">
        <f>R57+R63+R70+R80</f>
        <v>7116.64473</v>
      </c>
      <c r="S127" s="199">
        <f>R127/R125*100</f>
        <v>24.880415370200744</v>
      </c>
    </row>
    <row r="128" spans="13:19" ht="15">
      <c r="M128" s="1" t="s">
        <v>262</v>
      </c>
      <c r="N128" s="168">
        <f>N16+N33+N37+N54+N71+N100+N115</f>
        <v>79275.39306999999</v>
      </c>
      <c r="O128" s="168">
        <f>O16+O33+O37+O54+O71+O100+O115</f>
        <v>171.2</v>
      </c>
      <c r="P128" s="168">
        <f>P16+P33+P37+P54+P71+P100+P115</f>
        <v>21795.57956</v>
      </c>
      <c r="Q128" s="168">
        <f>Q16+Q33+Q37+Q54+Q71+Q100+Q115</f>
        <v>171.2</v>
      </c>
      <c r="R128" s="168">
        <f>R16+R33+R37+R54+R71+R100+R115</f>
        <v>21486.75527</v>
      </c>
      <c r="S128" s="199">
        <f>R128/R125*100</f>
        <v>75.11958462979925</v>
      </c>
    </row>
    <row r="129" spans="14:18" ht="15">
      <c r="N129" s="168">
        <f>N127+N128</f>
        <v>86496.06704999998</v>
      </c>
      <c r="O129" s="168">
        <f>O127+O128</f>
        <v>307.53200000000004</v>
      </c>
      <c r="P129" s="168">
        <f>P127+P128</f>
        <v>28562.6</v>
      </c>
      <c r="Q129" s="168">
        <f>Q127+Q128</f>
        <v>173.528</v>
      </c>
      <c r="R129" s="168">
        <f>R127+R128</f>
        <v>28603.4</v>
      </c>
    </row>
  </sheetData>
  <sheetProtection/>
  <autoFilter ref="A1:S120"/>
  <mergeCells count="119">
    <mergeCell ref="A119:E119"/>
    <mergeCell ref="A113:H113"/>
    <mergeCell ref="A114:H114"/>
    <mergeCell ref="A115:D115"/>
    <mergeCell ref="A116:H116"/>
    <mergeCell ref="A117:H117"/>
    <mergeCell ref="A118:H118"/>
    <mergeCell ref="A107:H107"/>
    <mergeCell ref="A108:H108"/>
    <mergeCell ref="A109:H109"/>
    <mergeCell ref="A110:H110"/>
    <mergeCell ref="A111:H111"/>
    <mergeCell ref="A112:H112"/>
    <mergeCell ref="A101:H101"/>
    <mergeCell ref="A102:H102"/>
    <mergeCell ref="A103:H103"/>
    <mergeCell ref="A104:H104"/>
    <mergeCell ref="A105:H105"/>
    <mergeCell ref="A106:H106"/>
    <mergeCell ref="A95:H95"/>
    <mergeCell ref="A96:H96"/>
    <mergeCell ref="A97:H97"/>
    <mergeCell ref="A98:H98"/>
    <mergeCell ref="A99:H99"/>
    <mergeCell ref="A100:D100"/>
    <mergeCell ref="A89:H89"/>
    <mergeCell ref="A90:H90"/>
    <mergeCell ref="A91:H91"/>
    <mergeCell ref="A92:D92"/>
    <mergeCell ref="A93:H93"/>
    <mergeCell ref="A94:H94"/>
    <mergeCell ref="A83:H83"/>
    <mergeCell ref="A84:H84"/>
    <mergeCell ref="A85:H85"/>
    <mergeCell ref="A86:H86"/>
    <mergeCell ref="A87:H87"/>
    <mergeCell ref="A88:H88"/>
    <mergeCell ref="A77:H77"/>
    <mergeCell ref="A78:H78"/>
    <mergeCell ref="A79:H79"/>
    <mergeCell ref="A80:D80"/>
    <mergeCell ref="A81:D81"/>
    <mergeCell ref="A82:H82"/>
    <mergeCell ref="A71:D71"/>
    <mergeCell ref="A72:H72"/>
    <mergeCell ref="A73:H73"/>
    <mergeCell ref="A74:H74"/>
    <mergeCell ref="A75:H75"/>
    <mergeCell ref="A76:H76"/>
    <mergeCell ref="A65:H65"/>
    <mergeCell ref="A66:H66"/>
    <mergeCell ref="A67:H67"/>
    <mergeCell ref="A68:H68"/>
    <mergeCell ref="A69:H69"/>
    <mergeCell ref="A70:D70"/>
    <mergeCell ref="A59:H59"/>
    <mergeCell ref="A60:H60"/>
    <mergeCell ref="A61:H61"/>
    <mergeCell ref="A62:H62"/>
    <mergeCell ref="A63:D63"/>
    <mergeCell ref="A64:H64"/>
    <mergeCell ref="A53:H53"/>
    <mergeCell ref="A54:D54"/>
    <mergeCell ref="A55:H55"/>
    <mergeCell ref="A56:H56"/>
    <mergeCell ref="A57:D57"/>
    <mergeCell ref="A58:H58"/>
    <mergeCell ref="A47:H47"/>
    <mergeCell ref="A48:H48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D37"/>
    <mergeCell ref="A38:H38"/>
    <mergeCell ref="A39:H39"/>
    <mergeCell ref="A40:H40"/>
    <mergeCell ref="A29:H29"/>
    <mergeCell ref="A30:H30"/>
    <mergeCell ref="A31:E31"/>
    <mergeCell ref="A32:H32"/>
    <mergeCell ref="A33:D33"/>
    <mergeCell ref="A34:H34"/>
    <mergeCell ref="A23:H23"/>
    <mergeCell ref="A24:H24"/>
    <mergeCell ref="A25:E25"/>
    <mergeCell ref="A26:H26"/>
    <mergeCell ref="A27:H27"/>
    <mergeCell ref="A28:H28"/>
    <mergeCell ref="A17:H17"/>
    <mergeCell ref="A18:H18"/>
    <mergeCell ref="A19:E19"/>
    <mergeCell ref="A20:H20"/>
    <mergeCell ref="A21:H21"/>
    <mergeCell ref="A22:H22"/>
    <mergeCell ref="S10:S11"/>
    <mergeCell ref="A12:D12"/>
    <mergeCell ref="A13:H13"/>
    <mergeCell ref="A14:H14"/>
    <mergeCell ref="A15:H15"/>
    <mergeCell ref="A16:D16"/>
    <mergeCell ref="A6:S7"/>
    <mergeCell ref="A9:G11"/>
    <mergeCell ref="J9:M9"/>
    <mergeCell ref="N9:N11"/>
    <mergeCell ref="O9:O11"/>
    <mergeCell ref="P9:S9"/>
    <mergeCell ref="J10:M10"/>
    <mergeCell ref="P10:P11"/>
    <mergeCell ref="Q10:Q11"/>
    <mergeCell ref="R10:R11"/>
  </mergeCells>
  <printOptions/>
  <pageMargins left="0.8267716535433072" right="0.2755905511811024" top="0.3937007874015748" bottom="0.31496062992125984" header="0.31496062992125984" footer="0.31496062992125984"/>
  <pageSetup fitToHeight="0" fitToWidth="1" horizontalDpi="1200" verticalDpi="1200" orientation="portrait" paperSize="9" scale="67" r:id="rId1"/>
  <rowBreaks count="1" manualBreakCount="1">
    <brk id="11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2014-07-05T08:42:16Z</cp:lastPrinted>
  <dcterms:created xsi:type="dcterms:W3CDTF">2010-11-01T11:35:27Z</dcterms:created>
  <dcterms:modified xsi:type="dcterms:W3CDTF">2014-07-10T08:17:08Z</dcterms:modified>
  <cp:category/>
  <cp:version/>
  <cp:contentType/>
  <cp:contentStatus/>
</cp:coreProperties>
</file>