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" sheetId="1" r:id="rId1"/>
    <sheet name="Прил. 2" sheetId="2" r:id="rId2"/>
    <sheet name="Таблица 1" sheetId="3" r:id="rId3"/>
    <sheet name="Таблица 2" sheetId="4" r:id="rId4"/>
    <sheet name="Таблица 3" sheetId="5" r:id="rId5"/>
    <sheet name="Прил. 3" sheetId="6" r:id="rId6"/>
    <sheet name="Прил. 4" sheetId="7" r:id="rId7"/>
    <sheet name="Прил. 5" sheetId="8" r:id="rId8"/>
    <sheet name="Прил. 6" sheetId="9" r:id="rId9"/>
    <sheet name="Прил. 7" sheetId="10" r:id="rId10"/>
    <sheet name="Прил. 8" sheetId="11" r:id="rId11"/>
    <sheet name="Прил. 9" sheetId="12" r:id="rId12"/>
    <sheet name="Прил. 10" sheetId="13" r:id="rId13"/>
    <sheet name="Прил. 11" sheetId="14" r:id="rId14"/>
  </sheets>
  <definedNames>
    <definedName name="_xlnm.Print_Area" localSheetId="0">'Прил. 1'!$A$1:$E$28</definedName>
    <definedName name="_xlnm.Print_Area" localSheetId="12">'Прил. 10'!$A$1:$H$144</definedName>
    <definedName name="_xlnm.Print_Area" localSheetId="13">'Прил. 11'!$A$1:$W$170</definedName>
    <definedName name="_xlnm.Print_Area" localSheetId="1">'Прил. 2'!$A$1:$C$34</definedName>
    <definedName name="_xlnm.Print_Area" localSheetId="5">'Прил. 3'!$A$1:$C$25</definedName>
    <definedName name="_xlnm.Print_Area" localSheetId="6">'Прил. 4'!$A$1:$G$75</definedName>
    <definedName name="_xlnm.Print_Area" localSheetId="7">'Прил. 5'!$A$1:$T$135</definedName>
    <definedName name="_xlnm.Print_Area" localSheetId="8">'Прил. 6'!$D$1:$X$136</definedName>
    <definedName name="_xlnm.Print_Area" localSheetId="4">'Таблица 3'!$A$1:$C$8</definedName>
  </definedNames>
  <calcPr fullCalcOnLoad="1"/>
</workbook>
</file>

<file path=xl/sharedStrings.xml><?xml version="1.0" encoding="utf-8"?>
<sst xmlns="http://schemas.openxmlformats.org/spreadsheetml/2006/main" count="1752" uniqueCount="626">
  <si>
    <t>000 2 02 04000 00 0000 151</t>
  </si>
  <si>
    <t>000 2 02 04999 10 0000 151</t>
  </si>
  <si>
    <t>Дорожное хозяйство (дорожные фонды)</t>
  </si>
  <si>
    <t>Утвержденная сумма 2013г</t>
  </si>
  <si>
    <t>Дотация бюджетам поселений на поддержку мер по обеспечению сбалансированности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</si>
  <si>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</si>
  <si>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</si>
  <si>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Всего:</t>
  </si>
  <si>
    <t>Приложение 6</t>
  </si>
  <si>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</si>
  <si>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</si>
  <si>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</si>
  <si>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</si>
  <si>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</si>
  <si>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</si>
  <si>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</si>
  <si>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</si>
  <si>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</si>
  <si>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</si>
  <si>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</si>
  <si>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</si>
  <si>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</si>
  <si>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</si>
  <si>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</si>
  <si>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</si>
  <si>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</si>
  <si>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</si>
  <si>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</si>
  <si>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</si>
  <si>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2013г</t>
  </si>
  <si>
    <t>к проекту решения</t>
  </si>
  <si>
    <t>Совета депутатов</t>
  </si>
  <si>
    <t>Код бюджетной классификации</t>
  </si>
  <si>
    <t>Наименование дохода</t>
  </si>
  <si>
    <t>000 0 00 00000 00 0000 000</t>
  </si>
  <si>
    <t>Доходы бюджета ИТОГО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</si>
  <si>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</si>
  <si>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</si>
  <si>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</si>
  <si>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</si>
  <si>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</si>
  <si>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</si>
  <si>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000 1 01 02021 01 0000 110</t>
  </si>
  <si>
    <t xml:space="preserve">Налог на доходы физических лиц с доходов, облагаемых по налоговой ставке, установленной п.1 ст.224 НК РФ, за исключением доходов,полученных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</si>
  <si>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</si>
  <si>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</si>
  <si>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</si>
  <si>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</si>
  <si>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</si>
  <si>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</si>
  <si>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</si>
  <si>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</si>
  <si>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</si>
  <si>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</si>
  <si>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</si>
  <si>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</si>
  <si>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</si>
  <si>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</si>
  <si>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
ИМУЩЕСТВА, НАХОДЯЩЕГОСЯ
 В ГОСУДАРСТВЕННОЙ И МУНИЦИПАЛЬНОЙ СОБСТВЕННОСТИ</t>
  </si>
  <si>
    <t>000 1 11 05013 10 0000 120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</si>
  <si>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</si>
  <si>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</si>
  <si>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</si>
  <si>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</si>
  <si>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</si>
  <si>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</si>
  <si>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</si>
  <si>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000 1 14 06013 10 0000 430</t>
  </si>
  <si>
    <t>000 1 16 00000 00 0000 000</t>
  </si>
  <si>
    <t>ДОХОДЫ ОТ ВОЗМЕЩЕНИЯ УЩЕРБА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</si>
  <si>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</si>
  <si>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полкчатели средств бюджетов поселений</t>
  </si>
  <si>
    <t>000 1 17 00000 00 0000 000</t>
  </si>
  <si>
    <t>ПРОЧИЕ НЕНАЛОГОВЫЕ ДОХОДЫ</t>
  </si>
  <si>
    <t>000 1 17 01050 10 0000 180</t>
  </si>
  <si>
    <t>Дотации  на выравнивание бюджетной обеспеченности</t>
  </si>
  <si>
    <t>000 2 19 05000 10 0000 151</t>
  </si>
  <si>
    <t>Приложение 3</t>
  </si>
  <si>
    <t>Приложение 4</t>
  </si>
  <si>
    <t xml:space="preserve">Наименование </t>
  </si>
  <si>
    <t>Приложение 7</t>
  </si>
  <si>
    <t>Код бюджетной классификации Российской Федерации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</si>
  <si>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</si>
  <si>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</si>
  <si>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</si>
  <si>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1 11 05035 10 0000 120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</si>
  <si>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</si>
  <si>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</si>
  <si>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</si>
  <si>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</si>
  <si>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</si>
  <si>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</si>
  <si>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</si>
  <si>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</si>
  <si>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1 14 06025 10 0000 430</t>
  </si>
  <si>
    <t>1 16 23051 10 0000 140</t>
  </si>
  <si>
    <t>1 16 23052 10 0000 140</t>
  </si>
  <si>
    <t>1 16 90050 10 0000 140</t>
  </si>
  <si>
    <t>1 17 05050 10 0000 180</t>
  </si>
  <si>
    <t>Прочие неналоговые доходы бюджетов поселений</t>
  </si>
  <si>
    <t>Перечень главных администраторов доходов бюджета сельского поселения Аган</t>
  </si>
  <si>
    <t>Приложение 1</t>
  </si>
  <si>
    <t>Безвозмездные поступления*</t>
  </si>
  <si>
    <t>* Администрирование поступлений по всем подстатьям, статьям, подгруппам группы доходов "2 00 00000 00 - безвозмездные поступления" осуществляется администратором, указанным в группировочном коде бюджетной классификации</t>
  </si>
  <si>
    <t>1 08 04020 01 0000 110</t>
  </si>
  <si>
    <t>Управление Федеральной службы по надзору в сфере природопользования (Росприроднадзора) по Ханты-Мансийскому автономному округу-Югре</t>
  </si>
  <si>
    <t>1 16 90050 10 0000 140</t>
  </si>
  <si>
    <t>Межрайонная инспекция Федеральной налоговой  службы №6 по Ханты-Мансийскому автономному округу - Югре</t>
  </si>
  <si>
    <t>1 01 02010 01 0000 110</t>
  </si>
  <si>
    <t>1 01 02030 01 0000 110</t>
  </si>
  <si>
    <t>1 01 02040 01 0000 110</t>
  </si>
  <si>
    <t>1 06 01030 10 0000 110</t>
  </si>
  <si>
    <t>1 09 04053 10 0000 110</t>
  </si>
  <si>
    <t>1 16 21050 10 0000 140</t>
  </si>
  <si>
    <t>Таблица 1</t>
  </si>
  <si>
    <t>Перечень главных администраторов доходов, поступающих в бюджет сельского поселения Аган, администрирование которых осуществляют органы исполнительной власти Российской Федерации</t>
  </si>
  <si>
    <t>1000 – сумма платежа (перерасчеты, недоимка и задолженность по соответствующему платежу, в том числе по отмененному);</t>
  </si>
  <si>
    <t>2000 – пени и проценты по соответствующему платежу;</t>
  </si>
  <si>
    <t>Российской федерации</t>
  </si>
  <si>
    <t xml:space="preserve">доходов бюджета сельского поселения 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</si>
  <si>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</si>
  <si>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</si>
  <si>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Наименование главного администратора доходов бюджета сельского поселения</t>
  </si>
  <si>
    <t>Администрация Нижневартовского района</t>
  </si>
  <si>
    <t>048</t>
  </si>
  <si>
    <t xml:space="preserve">*В части доходов, зачисляемых в бюджет поселения. </t>
  </si>
  <si>
    <r>
      <t xml:space="preserve">3000 </t>
    </r>
    <r>
      <rPr>
        <b/>
        <sz val="10"/>
        <color indexed="8"/>
        <rFont val="Times New Roman"/>
        <family val="1"/>
      </rPr>
      <t>–</t>
    </r>
    <r>
      <rPr>
        <b/>
        <sz val="12"/>
        <color indexed="8"/>
        <rFont val="Times New Roman"/>
        <family val="1"/>
      </rPr>
      <t xml:space="preserve"> суммы денежных взысканий (штрафов) по соответствующему платежу согласно законодательству Российской Федерации</t>
    </r>
  </si>
  <si>
    <t>Код главы</t>
  </si>
  <si>
    <t>Код группы, подгруппы, статьи и вида источников</t>
  </si>
  <si>
    <t>01 01 00 00 10 0000 710</t>
  </si>
  <si>
    <t>01 01 00 00 10 0000 810</t>
  </si>
  <si>
    <t>01 02 00 00 10 0000 710</t>
  </si>
  <si>
    <t>01 02 00 00 10 0000 810</t>
  </si>
  <si>
    <t>01 03 00 00 10 0000 710</t>
  </si>
  <si>
    <t>01 03 00 00 10 0000 810</t>
  </si>
  <si>
    <t>01 05 02 01 10 0000 510</t>
  </si>
  <si>
    <t>01 05 02 01 10 0000 610</t>
  </si>
  <si>
    <t>01 06 01 00 10 0000 630</t>
  </si>
  <si>
    <t>01 06 05 01 10 0000 540</t>
  </si>
  <si>
    <t>01 06 05 01 10 0000 640</t>
  </si>
  <si>
    <t>01 06 06 00 10 0000 710</t>
  </si>
  <si>
    <t>01 06 06 00 10 0000 810</t>
  </si>
  <si>
    <t>Приложение 2</t>
  </si>
  <si>
    <t>Плановый период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</si>
  <si>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</si>
  <si>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Межбюджетные трансферты на содержание работников органов местного самоуправления района, осуществляющих предаваемые полномочия от поселений</t>
  </si>
  <si>
    <t>Приложение 9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</si>
  <si>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</si>
  <si>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</si>
  <si>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</si>
  <si>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СОЦИАЛЬНАЯ ПОЛИТИКА</t>
  </si>
  <si>
    <t>Пенсионное обеспечение</t>
  </si>
  <si>
    <t xml:space="preserve">      </t>
  </si>
  <si>
    <t xml:space="preserve">1 13 01540 10 0000 130 </t>
  </si>
  <si>
    <t xml:space="preserve">1 16 32000 10 0000 140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</si>
  <si>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</si>
  <si>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1 16 37040 10 0000 140 </t>
  </si>
  <si>
    <t>ВР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</si>
  <si>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</si>
  <si>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</si>
  <si>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Резервный фонд</t>
  </si>
  <si>
    <t>Подпрограмма "Создание условий для обеспечения качественными коммунальными услугами"</t>
  </si>
  <si>
    <t>Подпрограмма "Повышение энергоэффективности"</t>
  </si>
  <si>
    <t>Приложение 11</t>
  </si>
  <si>
    <t>ЦСР</t>
  </si>
  <si>
    <t>000</t>
  </si>
  <si>
    <t>121</t>
  </si>
  <si>
    <t>122</t>
  </si>
  <si>
    <t>244</t>
  </si>
  <si>
    <t>852</t>
  </si>
  <si>
    <t>810</t>
  </si>
  <si>
    <t>540</t>
  </si>
  <si>
    <t>870</t>
  </si>
  <si>
    <t>110</t>
  </si>
  <si>
    <t>240</t>
  </si>
  <si>
    <t>321</t>
  </si>
  <si>
    <t>00.0.0000</t>
  </si>
  <si>
    <t>Реализация мероприятий программы в рамках муниципальной программы "Развитие транспортной системы на территории сельского поселения Аган на 2014-2016годы"</t>
  </si>
  <si>
    <t>Муниципальные программы</t>
  </si>
  <si>
    <t>1 17 01050 10 0000 180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</si>
  <si>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</si>
  <si>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</si>
  <si>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</si>
  <si>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</si>
  <si>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r>
      <t>Единый сельскохозяйственный налог</t>
    </r>
    <r>
      <rPr>
        <vertAlign val="superscript"/>
        <sz val="12"/>
        <color indexed="8"/>
        <rFont val="Times New Roman"/>
        <family val="1"/>
      </rPr>
      <t xml:space="preserve">  *, **</t>
    </r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</si>
  <si>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</si>
  <si>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  **</t>
  </si>
  <si>
    <r>
      <t xml:space="preserve">Земельный налог (по обязательствам, возникшим до 1 января 2006 года), мобилизуемый на территориях поселений </t>
    </r>
    <r>
      <rPr>
        <vertAlign val="superscript"/>
        <sz val="12"/>
        <color indexed="8"/>
        <rFont val="Times New Roman"/>
        <family val="1"/>
      </rPr>
      <t>**</t>
    </r>
  </si>
  <si>
    <t>* В части доходов зачисляемых в бюджет сельского поселения Аган</t>
  </si>
  <si>
    <t>**В платежных поручениях в14-17 разрядах плательщики указывают код подвида доходов:</t>
  </si>
  <si>
    <t>01 06 06 01 10 0000 650</t>
  </si>
  <si>
    <t>01 06 06 01 10 0000 550</t>
  </si>
  <si>
    <t>Налог  на  доходы   физических   лиц   с  доходов,  источником  которых   является налоговый агент, за исключением доходов, в отношении которых исчисление и  уплата  налога осуществляются в соответствии  со статьями  227,  227.1  и  228 Налогового  кодекса Российской Федерации *, **</t>
  </si>
  <si>
    <t>2017 год</t>
  </si>
  <si>
    <t>2017г</t>
  </si>
  <si>
    <t>2017г.</t>
  </si>
  <si>
    <t>Сумма на 2017 год</t>
  </si>
  <si>
    <t>000 2 02 04014 10 0000 151</t>
  </si>
  <si>
    <t>Ведомственная целевая программа "Обеспечение осуществления полномочий администрации сельского поселения Аган на 2014-2017 годы"</t>
  </si>
  <si>
    <t>Ведомственная целевая программа "Организация бюджетного процесса в сельском поселении Аган на 2014-2017 годы"</t>
  </si>
  <si>
    <t>Ведомственная целевая программа "Обеспечение деятельности органов местного самоуправления сельского поселения Аган на 2014-2017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</si>
  <si>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</si>
  <si>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</si>
  <si>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</si>
  <si>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</si>
  <si>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</si>
  <si>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</si>
  <si>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</si>
  <si>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</si>
  <si>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</si>
  <si>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Резервные средства (прочая закупка товаров, работ и услуг для муниципальных нужд)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</si>
  <si>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</si>
  <si>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</si>
  <si>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муниципальная программа "Профилактика правонарушений в сфере общественного порядка в сельском поселении Аган на 2014–2017 годы"</t>
  </si>
  <si>
    <t>муниципальная программа "Управление муниципальным имуществом на территории сельского поселения Аган на 2014−2017 годы"</t>
  </si>
  <si>
    <t>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2014-2017 годы"</t>
  </si>
  <si>
    <t>КУЛЬТУРА, КИНЕМАТОГРАФИЯ</t>
  </si>
  <si>
    <t>Ведомственная целевая программа "Развитие культуры в сельском поселении Аган на 2014–2017 годы"</t>
  </si>
  <si>
    <t>Расходы на обеспечение деятельности учреждения в рамках ВЦП Развитие культуры в сельском поселении Аган на 2014–2017 годы"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</si>
  <si>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</si>
  <si>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</si>
  <si>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Ведомственная целевая программа "Развитие физической культуры и спорта в сельском поселении Аган на 2014–2017 годы"</t>
  </si>
  <si>
    <t>Расходы на обеспечение деятельности учреждения в рамках ВЦП Развитие физической культуры и спорта в сельском поселении Аган на 2014–2017 годы"</t>
  </si>
  <si>
    <t>800</t>
  </si>
  <si>
    <t>Муниципальная программа "Развитие жилищно-коммунального хозяйства на  территории сельского поселения Аган на 2014-2017годы"</t>
  </si>
  <si>
    <t>Реализация мероприятий подпрограммы "Создание условий для обеспечения качественными коммунальными услугами" в рамках МП Муниципальная программа "Развитие жилищно-коммунального хозяйства на  территории сельского поселения Аган на 2014-2017годы"</t>
  </si>
  <si>
    <t>Реализация мероприятий подпрограммы "Повышение энергоэффективности" в рамках МП Муниципальная программа "Развитие жилищно-коммунального хозяйства на  территории сельского поселения Аган на 2014-2017годы"</t>
  </si>
  <si>
    <t>200</t>
  </si>
  <si>
    <t>Реализация мероприятий программы в рамках МП "Профилактика правонарушений в сфере общественного порядка в сельском поселении Аган на 2014–2017 годы"</t>
  </si>
  <si>
    <t>Муниципальная программа "Профилактика правонарушений в сфере общественного порядка в сельском поселении Аган на 2014–2017 годы"</t>
  </si>
  <si>
    <t>Муниципальная программа "Управление муниципальным имуществом на территории сельского поселения Аган на 2014–2017 годы"</t>
  </si>
  <si>
    <t>Реализация мероприятий программы в рамках муниципальной программы "Обеспечение страховой защиты имущества сельского поселения Аган на 2014–2017 годы"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</si>
  <si>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2014-2017 годы"</t>
  </si>
  <si>
    <t>100</t>
  </si>
  <si>
    <t>111</t>
  </si>
  <si>
    <t>112</t>
  </si>
  <si>
    <t>242</t>
  </si>
  <si>
    <t>Функционирование высшего должностного лица органа местного самоуправления  в рамках ВЦП "Обеспечение осуществления полномочий администрации сельского поселения Аган на 2014-2017 годы"</t>
  </si>
  <si>
    <t xml:space="preserve">Функционирование законодательных органов местного самоуправления в рамках ВЦП  "Обеспечение осуществления полномочий администрации сельского поселения Аган на 2014-2017 годы" </t>
  </si>
  <si>
    <t>Функционирование исполнительных органов местного самоуправления в рамках ВЦП "Обеспечение осуществления полномочий администрации сельского поселения Аган на 2014-2017 годы"</t>
  </si>
  <si>
    <t>Осуществление первичного воинского учета, на территориях, где отсутствуют военные комиссариаты в рамках ВЦП "Обеспечение осуществления полномочий администрации сельского поселения Аган на 2014-2017 годы"</t>
  </si>
  <si>
    <t>Субвенции на осуществление полномочий государственной регистрации актов гражданского состояния в рамках ВЦП «Обеспечение осуществления полномочий администрации сельского поселения Аган на 2014-2017 годы»</t>
  </si>
  <si>
    <t>120</t>
  </si>
  <si>
    <t>500</t>
  </si>
  <si>
    <t>850</t>
  </si>
  <si>
    <t>Уплата прочих налогов, сборов</t>
  </si>
  <si>
    <t>300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</si>
  <si>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</si>
  <si>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10</t>
  </si>
  <si>
    <t>в том числе субвенции</t>
  </si>
  <si>
    <t>приложения 2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</si>
  <si>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</si>
  <si>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</si>
  <si>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</si>
  <si>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</si>
  <si>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</si>
  <si>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</si>
  <si>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</si>
  <si>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</si>
  <si>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</si>
  <si>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000 1 16 90050 10 0000 140</t>
  </si>
  <si>
    <t>000 1 17 05050 10 0000 180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</si>
  <si>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</si>
  <si>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</si>
  <si>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</si>
  <si>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</si>
  <si>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</si>
  <si>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</si>
  <si>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</si>
  <si>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</si>
  <si>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</si>
  <si>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</si>
  <si>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</si>
  <si>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</si>
  <si>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</si>
  <si>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</si>
  <si>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000 1 16 21050 10 0000 140</t>
  </si>
  <si>
    <t>000 1 13 01540 10 0000 130</t>
  </si>
  <si>
    <t xml:space="preserve">Перечень главных администраторов доходов, поступающих в
 бюджет сельского поселения Аган, администрирование которых осуществляют органы местного самоуправления  Нижневартовского района </t>
  </si>
  <si>
    <t>Перечень
главных администраторов источников финансирования дефицита бюджета                                                                                      сельского поселения Аган</t>
  </si>
  <si>
    <t>000 1 16 32000 10 0000 140</t>
  </si>
  <si>
    <t>000 1 16 37040 10 0000 140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</si>
  <si>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</si>
  <si>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000 1 11 05025 10 0000 120</t>
  </si>
  <si>
    <t>000 1 11 05027 10 0000 120</t>
  </si>
  <si>
    <t>2018 год</t>
  </si>
  <si>
    <t>2018г</t>
  </si>
  <si>
    <t>2018г.</t>
  </si>
  <si>
    <t>Сумма на 2018 год</t>
  </si>
  <si>
    <t>от №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</si>
  <si>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</si>
  <si>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</si>
  <si>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</si>
  <si>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</si>
  <si>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</si>
  <si>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</si>
  <si>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</si>
  <si>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</si>
  <si>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</si>
  <si>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</si>
  <si>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</si>
  <si>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</si>
  <si>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</si>
  <si>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</si>
  <si>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</si>
  <si>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</si>
  <si>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</si>
  <si>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</si>
  <si>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</si>
  <si>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</si>
  <si>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Аган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</si>
  <si>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</si>
  <si>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</si>
  <si>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</si>
  <si>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</si>
  <si>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</si>
  <si>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</si>
  <si>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</si>
  <si>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</si>
  <si>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/>
  </si>
  <si>
    <t>Фонд оплаты труда и страховых взносов</t>
  </si>
  <si>
    <t>Прочая закупка товаров, работ и услуг для государственных (муниципальных) нужд</t>
  </si>
  <si>
    <t>Резервные средства</t>
  </si>
  <si>
    <t>Закупка товаров, работ, услуг в сфере информационно-коммуникационных технологий</t>
  </si>
  <si>
    <t>Иные выплаты персоналу, за исключением фонда оплаты труда</t>
  </si>
  <si>
    <t>сельского поселения Аган</t>
  </si>
  <si>
    <t>Другие вопросы в области национальной безопасности и правоохранительной деятельности</t>
  </si>
  <si>
    <t>Органы юстиции</t>
  </si>
  <si>
    <t>Безвозмездные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</si>
  <si>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</si>
  <si>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</si>
  <si>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</si>
  <si>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</si>
  <si>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</si>
  <si>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</si>
  <si>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</si>
  <si>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000 2 02 01003 10 0000 151</t>
  </si>
  <si>
    <t>000 2 02 03000 00 0000 151</t>
  </si>
  <si>
    <t>Субвенции бюджетам субъектов Российской Федерации и муниципальных образований</t>
  </si>
  <si>
    <t>000 2 02  03003 10 0000 151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</si>
  <si>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</si>
  <si>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</si>
  <si>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 поселений</t>
  </si>
  <si>
    <t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</si>
  <si>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</si>
  <si>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 поселений</t>
  </si>
  <si>
    <t>Прочие доходы от компенсации затрат бюджетов сельских  поселений</t>
  </si>
  <si>
    <t>Доходы от продажи квартир, находящихся в собственности 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</si>
  <si>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</si>
  <si>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</si>
  <si>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</si>
  <si>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</si>
  <si>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</si>
  <si>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                      бюджетов сельских поселений</t>
  </si>
  <si>
    <t>Доходы от возмещения ущерба при возникновении иных страховых случаев по обязательному страхованию гражданской ответственности, когда выгодоприобретателями  выступают получатели средств бюджетов 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</si>
  <si>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</si>
  <si>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</si>
  <si>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</si>
  <si>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 сельских поселений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</si>
  <si>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</si>
  <si>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</si>
  <si>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осуществляющими перевозки тяжеловесных и  (или) крупногабаритных грузов, зачисляемые в бюджеты  сельских поселений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</si>
  <si>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</si>
  <si>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Размещение муниципальных ценных бумаг  сельских поселений, номинальная стоимость которых указана в валюте Российской Федерации</t>
  </si>
  <si>
    <t>Погашение муниципальных ценных бумаг сельских  поселений, номинальная стоимость которых указана в валюте Российской Федерации</t>
  </si>
  <si>
    <t>Получение кредитов от кредитных организаций бюджетами сельских  поселений в валюте Российской Федерации</t>
  </si>
  <si>
    <t>Погашение бюджетами 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</si>
  <si>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 поселений 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</si>
  <si>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</si>
  <si>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</si>
  <si>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</si>
  <si>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>Средства от продажи акций и иных форм участия в капитале, находящихся в собственности сельских  поселений</t>
  </si>
  <si>
    <t>Предоставление бюджетных кредитов юридическим лицам из бюджетов сельских  поселений  в валюте Российской Федерации</t>
  </si>
  <si>
    <t>Возврат бюджетных кредитов, предоставленных юридическим лицам  из бюджетов сельских  поселений в валюте Российской Федерации</t>
  </si>
  <si>
    <t>Увеличение иных финансовых активов в собственности  сельских поселений</t>
  </si>
  <si>
    <t>Уменьшение иных финансовых активов в собственности сельских  поселений</t>
  </si>
  <si>
    <t>Привлечение прочих источников внутреннего финансирования дефицита бюджетов сельских  поселений</t>
  </si>
  <si>
    <t>Погашение обязательств за счет прочих источников внутреннего финансирования дефицита бюджетов 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</si>
  <si>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</si>
  <si>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</si>
  <si>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</si>
  <si>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</si>
  <si>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</si>
  <si>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</si>
  <si>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</si>
  <si>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</si>
  <si>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</si>
  <si>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</si>
  <si>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</si>
  <si>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</si>
  <si>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</si>
  <si>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 сельских поселений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</si>
  <si>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</si>
  <si>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</si>
  <si>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 xml:space="preserve">Дотации  бюджетам  сельских поселений на поддержку мер по обеспечению сбалансированности бюджетов </t>
  </si>
  <si>
    <t>Межбюджетные трансферты, передаваемые бюджетам сельских поселений  из бюджетов муниципаьных районов на осуществление части полномочий по решению вопросов местного значния в соответствии с заключенными соглашениями</t>
  </si>
  <si>
    <t>Субвенции бюджетам 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</si>
  <si>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</si>
  <si>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 сельских поселений</t>
  </si>
  <si>
    <t>00.0.00.00000</t>
  </si>
  <si>
    <t>50.0.00.00000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</si>
  <si>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</si>
  <si>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</si>
  <si>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50.0.00.02040</t>
  </si>
  <si>
    <t>01</t>
  </si>
  <si>
    <t>03</t>
  </si>
  <si>
    <t>54.0.00.00000</t>
  </si>
  <si>
    <t>54.0.00.00590</t>
  </si>
  <si>
    <t xml:space="preserve">Фонд оплаты труда казенных учреждений </t>
  </si>
  <si>
    <t>50.0.00.51180</t>
  </si>
  <si>
    <t>50.0.00.D9300</t>
  </si>
  <si>
    <t>40.0.00.00000</t>
  </si>
  <si>
    <t>55.0.00.00000</t>
  </si>
  <si>
    <t>44.0.00.00000</t>
  </si>
  <si>
    <t>42.0.00.00000</t>
  </si>
  <si>
    <t>60.0.00.00000</t>
  </si>
  <si>
    <t>60.0.00.00590</t>
  </si>
  <si>
    <t>61.0.00.00000</t>
  </si>
  <si>
    <t>61.0.00.00590</t>
  </si>
  <si>
    <t>50.0.00.02010</t>
  </si>
  <si>
    <t>Закупка товаров, работ и услуг для обеспечения государственных (муниципальных) нужд</t>
  </si>
  <si>
    <t>50.0.00.89240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</si>
  <si>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осуществления полномочийадминистрации сельского поселения Аган на 2014-2017"</t>
  </si>
  <si>
    <t>52.0.00.00000</t>
  </si>
  <si>
    <t>52.0.00.20610</t>
  </si>
  <si>
    <t>Взносы по обязательному социальному страхованию на выплаты  по оплате труда работников  и иные выплаты работникам казенных учреждений</t>
  </si>
  <si>
    <t>55.0.00.00590</t>
  </si>
  <si>
    <t>42.0.03.S2300</t>
  </si>
  <si>
    <t>42.0.03.82300</t>
  </si>
  <si>
    <t>40.0.01.99990</t>
  </si>
  <si>
    <t>40.0.02.99990</t>
  </si>
  <si>
    <t>43.0.00.00000</t>
  </si>
  <si>
    <t>43.2.00.00000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</si>
  <si>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</si>
  <si>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</si>
  <si>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Взносы по обязательному социальному страхованию на выплаты денежного содержания   и иные выплаты работникам государственных (муниципальных) органов</t>
  </si>
  <si>
    <t>129</t>
  </si>
  <si>
    <t xml:space="preserve">Функционирование исполнительных органов местного самоуправления в рамках ВЦП  "Обеспечение осуществления полномочий администрации сельского поселения Аган на 2014-2017 годы" </t>
  </si>
  <si>
    <t xml:space="preserve">Расходы на пенсионное обеспечение в рамках ВЦП  "Обеспечение осуществления полномочий администрации сельского поселения Аган на 2014-2017 годы" </t>
  </si>
  <si>
    <t>Расходы  на обеспечение деятельности учреждения (МКУ "УОДОМС с.п.Аган") в рамках  ВЦП "Обеспечение деятельности органов местного самоуправления сельского поселения Аган на 2014-2017 годы"</t>
  </si>
  <si>
    <t>119</t>
  </si>
  <si>
    <t>Ведомственная целевая программа "Развитие культуры в  сельском поселении Аган на 2014-2017 годы"</t>
  </si>
  <si>
    <t>Расходы  на обеспечение деятельности учреждения (МКУ "КСЦ с.п.Аган",культура) в рамках  ВЦП "Развитие культуры в  сельском поселении Аган на 2014-2017 годы"</t>
  </si>
  <si>
    <t>Ведомственная целевая программа "Развитие  физической культуры и спорта в  сельском поселении Аган на 2014-2017 годы"</t>
  </si>
  <si>
    <t>Расходы  на обеспечение деятельности учреждения  в рамках  ВЦП "Развитие физической культуры и спорта в  сельском поселении Аган на 2014-2017 годы"</t>
  </si>
  <si>
    <t>Взносы по обязательному социальному  страхованию на выплаты денежного содержания и иные выплаты работникам  государственных( муниципальных органов)</t>
  </si>
  <si>
    <t>Взносы по обязательному социальному страхованию на выплаты денежного содержания   и иные выплаты работникам казенных учреждений</t>
  </si>
  <si>
    <t>52.0.0.00000</t>
  </si>
  <si>
    <t>54.0.00.0000</t>
  </si>
  <si>
    <t>Взносы по обязательному социальному  страхованию на выплаты денежного содержания и иные выплаты работникам  казенных учреждений</t>
  </si>
  <si>
    <t>Уплата прочих  налогов, сборов</t>
  </si>
  <si>
    <t>Расходы на выплаты персоналу в целях обеспечения выполнения функций государственными (муниципальными) органами</t>
  </si>
  <si>
    <t>Приложение№ 8</t>
  </si>
  <si>
    <t>57.0.00.00000</t>
  </si>
  <si>
    <t>57.0.00.89020</t>
  </si>
  <si>
    <t>42.0.01.82300</t>
  </si>
  <si>
    <t>42.0.01.S2300</t>
  </si>
  <si>
    <t>44.0.02.99990</t>
  </si>
  <si>
    <t>43.2.01.99990</t>
  </si>
  <si>
    <t>43.1.01.99990</t>
  </si>
  <si>
    <t>43.1.01.00000</t>
  </si>
  <si>
    <t>44.0.01.99990</t>
  </si>
  <si>
    <t>44.0.02.00000</t>
  </si>
  <si>
    <t>Таблица 2</t>
  </si>
  <si>
    <t>2019 год</t>
  </si>
  <si>
    <t>Доходы бюджета сельского поселения Аган по кодам видов, подвидов доходов, классификации операций сектора государственного управления на 2017-2019  годы</t>
  </si>
  <si>
    <t>50.0.00.02030</t>
  </si>
  <si>
    <t>2019г</t>
  </si>
  <si>
    <t xml:space="preserve">Объем межбюджетных трансфертов бюджету сельского поселения Аган из других бюджетов бюджетной системы Российской Федерации на 2017-2019 год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</si>
  <si>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2017-2019 годы</t>
  </si>
  <si>
    <t>Сумма на 2019 год</t>
  </si>
  <si>
    <t>реализация мероприятий в рамках подпрограммы "Градостроительная деятельность"</t>
  </si>
  <si>
    <t>00.0.0.00000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</si>
  <si>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</si>
  <si>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</si>
  <si>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</si>
  <si>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</si>
  <si>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</si>
  <si>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НАЛОГИ НА ТОВАРЫ (РАБОТЫ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</si>
  <si>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</si>
  <si>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зачисляемое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</si>
  <si>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</si>
  <si>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терртоирии Российской Федерации, зачисляемые в консолидированные бюджеты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</si>
  <si>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</si>
  <si>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</si>
  <si>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60.0.00.82440</t>
  </si>
  <si>
    <t>от                       №</t>
  </si>
  <si>
    <t>от                   №</t>
  </si>
  <si>
    <t>от                    №</t>
  </si>
  <si>
    <t>Увеличение остатков средств бюджетов</t>
  </si>
  <si>
    <t>2017 г.</t>
  </si>
  <si>
    <t>2018 г.</t>
  </si>
  <si>
    <t>2019 г.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</si>
  <si>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</si>
  <si>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</si>
  <si>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 xml:space="preserve"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2017-2019 гг. </t>
  </si>
  <si>
    <t>Ведомственные программы</t>
  </si>
  <si>
    <t>Расходы  на обеспечение деятельности учреждения (МКУ "КСЦ с.п.Аган",кинематография) в рамках  ВЦП "Развитие культуры в  сельском поселении Аган на 2014-2017 годы"</t>
  </si>
  <si>
    <t>Муниципальная программа "Развитие транспортной системы на территории сельского поселения Аган на 2014-2017 годы"</t>
  </si>
  <si>
    <t>от                            №</t>
  </si>
  <si>
    <t>от                      №</t>
  </si>
  <si>
    <t>ведомственная  целевая программа " Защита населения и территорий от чрезвычайных ситуаций, обеспечение пожарной безопасности в сельском поселении Аган на 2014−2017 годы"</t>
  </si>
  <si>
    <t>от              №</t>
  </si>
  <si>
    <t>в бюджет администрации сельского поселения Аган в 2017 - 2019 гг.</t>
  </si>
  <si>
    <t>Всего источников внутреннего финансирования дефицита бюджета</t>
  </si>
  <si>
    <t>Проектирование , строительство, капитальный ремонт, реконструкция  объектов капитального строительства в рамках  муниципальной программы "Защита населения и территорий от чрезвычайных ситуаций, обеспечение пожарной безопасности в Нижневартовском районе на 2014-2018 годы"</t>
  </si>
  <si>
    <t>Реализация мероприятий в рамках подпрограммы "Градостроительная деятельность" муниципальной  программы "Обеспечение  доступным и комфортным жильем жителей   Нижневартовского района  в  2014-2020 годы"</t>
  </si>
  <si>
    <t>55.1.00.89120</t>
  </si>
  <si>
    <t>Ведомственная целевая программа "Обеспечение осуществления полномочий администрации сельского поселения Аган на 2017-2019 годы"</t>
  </si>
  <si>
    <t>Функционирование высшего должностного лица органа местного самоуправления  в рамках ВЦП "Обеспечение осуществления полномочий администрации сельского поселения Аган на 2017-2019 годы"</t>
  </si>
  <si>
    <t xml:space="preserve">Функционирование законодательных органов местного самоуправления в рамках ВЦП  "Обеспечение осуществления полномочий администрации сельского поселения Аган на 2017-2019 годы" </t>
  </si>
  <si>
    <t>Ведомственная целевая программа "Организация бюджетного процесса в сельском поселении Аган на 2017-2019 годы"</t>
  </si>
  <si>
    <t>Резервный фонд с.п Аган в рамках ведомственной целевой программы "Организация бюджетного процесса в сельском поселении Аган на 2017-2019 годы"</t>
  </si>
  <si>
    <t>Ведомственная целевая программа "Обеспечение деятельности органов местного самоуправления сельского поселения Аган на 2017-2019 годы"</t>
  </si>
  <si>
    <t xml:space="preserve">МКУ "УОДОМС с.п. Аган" Расходы на обеспечение деятельности учреждения в рамках ведомственной целевой программы "Обеспечение деятельности органов местного самоуправления сельского поселения Аган на 2017-2019 годы" </t>
  </si>
  <si>
    <t>Осуществление первичного воинского учета, на территориях, где отсутствуют военные комиссариаты в рамках ВЦП "Обеспечение осуществления полномочий администрации сельского поселения Аган на 2017-2019 годы"</t>
  </si>
  <si>
    <t>Субвенции на осуществление полномочий государственной регистрации актов гражданского состояния в рамках ВЦП «Обеспечение осуществления полномочий администрации сельского поселения Аган на 2017-2019 годы»</t>
  </si>
  <si>
    <t>муниципальная программа "Управление муниципальным имуществом на территории сельского поселения Аган на 2017−2019 годы"</t>
  </si>
  <si>
    <t>Реализация мероприятий программы в рамках муниципальной программы "Управление муниципальным имуществом на территории сельского поселения Аган на 2017−2019 годы"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</si>
  <si>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2017-2019 годы"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</si>
  <si>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в рамках ВЦП "Защита населения и территорий от чрезвычайных ситуаций, обеспечение пожарной безопасности в сельском поселении Аган на 2017-2019 годы" </t>
  </si>
  <si>
    <t>муниципальная программа "Профилактика правонарушений в сфере общественного порядка в сельском поселении Аган на 2017–2019 годы"</t>
  </si>
  <si>
    <t>иные межбюджетные трансферты для создания условий для деятельности народных дружин в рамках муниципальной программы "Профилактика правонарушений в сфере  общественного порядка в сельском поселении Аган на 2017-2019 годы"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</si>
  <si>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муниципальной программы "Профилактика правонарушений в сфере  общественного порядка в сельском поселении Аган на 2017-2019 годы"</t>
  </si>
  <si>
    <t>муниципальная программа "Развитие транспортной системы на территории сельского поселения Аган на 2017-2019 годы"</t>
  </si>
  <si>
    <t>Реализация мероприятий программы в рамках МП "Развитие транспортной системы на территории сельского поселения Аган на 2017-2019 годы"</t>
  </si>
  <si>
    <t>муниципальная программа "Развитие жилищно-коммунального хозяйства на территории сельского поселения Аган на 2017-2019 годы"</t>
  </si>
  <si>
    <t>Реализация мероприятий программы в рамках муниципальной программы "Развитие жилищно-коммунального хозяйства на территории сельского поселения Аган на 2017-2019 годы"</t>
  </si>
  <si>
    <t>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2017-2019 годы"</t>
  </si>
  <si>
    <t>Реализация мероприятий подпрограммы "Повышение энергоэффективности" в рамках МП "Развитие жилищно-коммунального хозяйства на территории сельского поселения Аган на 2017-2019 годы"</t>
  </si>
  <si>
    <t>Ведомственная целевая программа "Развитие культуры в сельском поселении Аган на 2017–2019 годы"</t>
  </si>
  <si>
    <t>Расходы на обеспечение деятельности учреждения в рамках ВЦП Развитие культуры в сельском поселении Аган на 2017–2019 годы"</t>
  </si>
  <si>
    <t xml:space="preserve">Расходы на пенсионное обеспечение в рамках ВЦП "Обеспечение деятельности органов местного самоуправления сельского поселения Аган на 2017-2019 годы" </t>
  </si>
  <si>
    <t>Ведомственная целевая программа "Развитие физической культуры и спорта в сельском поселении Аган на 2017–2019 годы"</t>
  </si>
  <si>
    <t>Расходы на обеспечение деятельности учреждения в рамках ВЦП "Развитие физической культуры и спорта в сельском поселении Аган на 2017–2019 годы"</t>
  </si>
  <si>
    <t>57.1.01.89090</t>
  </si>
  <si>
    <t>сельского поселения Аган на 2017-2019 гг.</t>
  </si>
  <si>
    <t>Реализация мероприятий в рамках муниципальной программы "Защита населения и терртоирий от чрезвычайных ситуаций, обеспечение пожарной безопасности в Нижневартовском районев 2014-2018 годы"</t>
  </si>
  <si>
    <t>Реализация мероприятий программы в рамках ВЦП "Создание условий для эффективного управления муниципальными финансами и повышения устойчивости бюджета сельского поселения Аган на 2014-2017 годы"</t>
  </si>
  <si>
    <t>Реализация мероприятий в рамках подпрограммы "Градостроительная деятельность" муниципальной программы "Обеспечение доступным и комфортным жильем жителей Нижневартовского районав 2014-2020 годы"</t>
  </si>
  <si>
    <t>27.1.01.89090</t>
  </si>
  <si>
    <t>Реализация мероприятий  в рамках  муниципальной программы "Защита населения и территории от чрезвычайных ситуаций, обеспечение пожарной безопасности в Нижневартовском районе на 2014-2018 годы"</t>
  </si>
  <si>
    <t>Реализация мероприятий в рамках подпрограммы "Градостроительная деятельность" муниципальной программы "обеспечение доступным и комфортным жильем жителей Нижневартовского района в 2014-2020 годы"</t>
  </si>
  <si>
    <t>Функционирование исполнительных органов местного самоуправления в рамках ВЦП "Обеспечение осуществления полномочий администрации сельского поселения Аган на 2017-2019 годы"</t>
  </si>
  <si>
    <t>Резервный фонд с.п.Аган в рамках ведомственной целевой программы "Организация  бюджетного  процесса в сельском поселении Аган на 2017-2019 годы"</t>
  </si>
  <si>
    <t xml:space="preserve">МКУ УОДОМС с.п. Аган в рамках ВЦП "Обеспечение деятельности органов местного самоуправления сельского поселения Аган на 2017-2019 годы" </t>
  </si>
  <si>
    <t>Реализация мероприятий  в рамках  муниципальной программы "Управление муниципальным имуществом на территории  сельского поселения Аган на 2017-2019 годы"</t>
  </si>
  <si>
    <t>муниципальная программа "Развитие транспортной системы на территории сельского поселения Аган на 2017-2019годы"</t>
  </si>
  <si>
    <t>Реализация мероприятий программы в рамках МП "Развитие транспортной системы на территории сельского поселения Аган на 2017-2019годы"</t>
  </si>
  <si>
    <t>муниципальная программа "Развитие жилищно-коммунального хозяйства на территории сельского поселения Аган на 2017-2019годы"</t>
  </si>
  <si>
    <t>Реализация мероприятий программы в рамках МП "Развитие жилищно-коммунального хозяйства на территории сельского поселения Аган на 2017-2019годы"</t>
  </si>
  <si>
    <t>Реализация мероприятий подпрограммы "Повышение энергоэффективности" в рамках МП "Развитие жилищно-коммунального хозяйства на территории сельского поселения Аган на 2017-2019годы"</t>
  </si>
  <si>
    <t>Управление Министерства внутренних дел Российской Федерации по Ханты-Мансийскому автономному округу – Югре</t>
  </si>
  <si>
    <t>от                №</t>
  </si>
  <si>
    <t>Распределение бюджетных ассигнований по разделам, подразделам, целевым статьям (муниципальным программам, ведомственным целевым программам  и непрограммным направлениям деятельности), группам (группам и подгруппам) видов расходов бюджета сельского поселения Аган на 2017 - 2019 годы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</si>
  <si>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2017 - 2019 гг.</t>
  </si>
  <si>
    <t>1 11 05025 10 0000 120</t>
  </si>
  <si>
    <t>1 11 05027 10 0000 120</t>
  </si>
  <si>
    <t>2 00 00000 00 0000 000</t>
  </si>
  <si>
    <t>1 05 03000 01 0000 110</t>
  </si>
  <si>
    <t>1 06 06033 10 0000 110</t>
  </si>
  <si>
    <t>Земельный налог, с организаций обладающих земельным участком расположенным в граница сельских поселений.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</si>
  <si>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</si>
  <si>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Ханты-Мансийскому автономному округу - Югре</t>
  </si>
  <si>
    <t xml:space="preserve">1 03 02230 01 0000 110 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</si>
  <si>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</si>
  <si>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</si>
  <si>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</si>
  <si>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</si>
  <si>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</si>
  <si>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</si>
  <si>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службы судебных приставов по Ханты-Мансийскому автономному округу - Югре</t>
  </si>
  <si>
    <t>322</t>
  </si>
  <si>
    <t>Дума Нижневартовского района</t>
  </si>
  <si>
    <t>011</t>
  </si>
  <si>
    <t>1 16 18050 10 0000 120</t>
  </si>
  <si>
    <t>Денежные взыскания (штрафы) за нарушение бюджетного законодательства (вчасти бюджетов сельских поселений)</t>
  </si>
  <si>
    <t>1 13 01540 10 0000 130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</si>
  <si>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</si>
  <si>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</si>
  <si>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 xml:space="preserve">Таблица 3 </t>
  </si>
  <si>
    <t>Перечень главных администраторов доходов, поступающих в бюджет сельского поселения Аган, администрирование которых осуществляют органы исполнительной власти Ханты-Мансийского автономного округа - Югры</t>
  </si>
  <si>
    <t>главного администратора</t>
  </si>
  <si>
    <t>доходов бюджета сельского поселения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</si>
  <si>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</si>
  <si>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Служба контроля Ханты-Мансйиского автономного округа-Югры</t>
  </si>
  <si>
    <t>60.0.00.S2440</t>
  </si>
  <si>
    <t>52.0.00.99990</t>
  </si>
  <si>
    <t>000 2 02 01 001 00 0000 151</t>
  </si>
  <si>
    <t>Дотации бюджетам на выравнивание бюджетной обеспеченности</t>
  </si>
  <si>
    <t xml:space="preserve">Дотации бюджетам сельских поселений на выравнивание бюджетной обеспеченности
</t>
  </si>
  <si>
    <t>000 2 02 01003 00 0000 151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</si>
  <si>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</si>
  <si>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</si>
  <si>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>000 202 03003 00 0000 151</t>
  </si>
  <si>
    <t>Субвенции бюджетам поселений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</si>
  <si>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</si>
  <si>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000 202 03015 00 0000 151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</si>
  <si>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</si>
  <si>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000 2 02 04 014 00 0000 151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</si>
  <si>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</si>
  <si>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000 2 02 04 014 10 0000 151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</si>
  <si>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</si>
  <si>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000 2 02 04 999 00 0000 151</t>
  </si>
  <si>
    <t>Прочие межбюджетные трансферты, передаваемые бюджетам поселений</t>
  </si>
  <si>
    <t>000 2 02 04 999 10 0000 151</t>
  </si>
  <si>
    <t>Прочие межбюджетные трансферты, передаваемые бюджетам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</si>
  <si>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</si>
  <si>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>Код классификации доходов</t>
  </si>
  <si>
    <t>Наименование кода классификации доходов</t>
  </si>
  <si>
    <t>Сумма на год (тыс.руб.)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</si>
  <si>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</si>
  <si>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</si>
  <si>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Муниципальная программа "Управление муниципальным имуществом на территории сельского поселения Аган на 2017−2019 годы"</t>
  </si>
  <si>
    <t>Муниципальная программа "Развитие транспортной системы на территории сельского поселения Аган на 2017-2019 годы"</t>
  </si>
  <si>
    <t>Муниципальная программа "Профилактика правонарушений в сфере общественного порядка в сельском поселении Аган на 2017–2019 годы"</t>
  </si>
  <si>
    <t>Иные межбюджетные трансферты для создания условий для деятельности народных дружин в рамках муниципальной программы "Профилактика правонарушений в сфере  общественного порядка в сельском поселении Аган на 2017-2019 годы"</t>
  </si>
  <si>
    <t>Муниципальная программа "Развитие жилищно-коммунального хозяйства на территории сельского поселения Аган на 2017-2019 годы"</t>
  </si>
  <si>
    <t>Коды ведомственной классификации</t>
  </si>
  <si>
    <t xml:space="preserve">Администрация сельского поселения Аган </t>
  </si>
  <si>
    <t>Распределение бюджетных ассигнований по муниципальным программам, ведомственным целевым программам  и непрограммным направлениям деятельности на 2017 - 2019 годы</t>
  </si>
  <si>
    <t>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на 2017 год и плановый период 2018-2019 годов</t>
  </si>
  <si>
    <t>Приложение №5</t>
  </si>
  <si>
    <t>50.0.00.0240</t>
  </si>
  <si>
    <t>Расходы на выплату персоналу казенных учреждений</t>
  </si>
  <si>
    <t>57.1.00.00000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</si>
</sst>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92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Arial"/>
      <family val="2"/>
    </font>
    <font>
      <b/>
      <i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3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6" fillId="33" borderId="0" xfId="56" applyFont="1" applyFill="1" applyAlignment="1" applyProtection="1">
      <alignment horizontal="right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2" fillId="33" borderId="0" xfId="53" applyFill="1" applyAlignment="1">
      <alignment horizontal="center"/>
      <protection/>
    </xf>
    <xf numFmtId="40" fontId="3" fillId="33" borderId="0" xfId="53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6" fillId="33" borderId="0" xfId="54" applyFont="1" applyFill="1" applyAlignment="1" applyProtection="1">
      <alignment horizontal="left" vertical="top"/>
      <protection hidden="1"/>
    </xf>
    <xf numFmtId="0" fontId="6" fillId="33" borderId="0" xfId="53" applyFont="1" applyFill="1" applyAlignment="1">
      <alignment horizontal="left" vertical="top"/>
      <protection/>
    </xf>
    <xf numFmtId="181" fontId="4" fillId="0" borderId="10" xfId="53" applyNumberFormat="1" applyFont="1" applyFill="1" applyBorder="1" applyAlignment="1" applyProtection="1">
      <alignment wrapText="1"/>
      <protection hidden="1"/>
    </xf>
    <xf numFmtId="181" fontId="4" fillId="0" borderId="10" xfId="53" applyNumberFormat="1" applyFont="1" applyFill="1" applyBorder="1" applyAlignment="1" applyProtection="1">
      <alignment/>
      <protection hidden="1"/>
    </xf>
    <xf numFmtId="183" fontId="4" fillId="0" borderId="10" xfId="53" applyNumberFormat="1" applyFont="1" applyFill="1" applyBorder="1" applyAlignment="1" applyProtection="1">
      <alignment/>
      <protection hidden="1"/>
    </xf>
    <xf numFmtId="0" fontId="3" fillId="33" borderId="0" xfId="56" applyNumberFormat="1" applyFont="1" applyFill="1" applyAlignment="1" applyProtection="1">
      <alignment wrapText="1"/>
      <protection hidden="1"/>
    </xf>
    <xf numFmtId="0" fontId="3" fillId="33" borderId="0" xfId="56" applyNumberFormat="1" applyFont="1" applyFill="1" applyAlignment="1" applyProtection="1">
      <alignment/>
      <protection hidden="1"/>
    </xf>
    <xf numFmtId="0" fontId="2" fillId="33" borderId="0" xfId="56" applyFont="1" applyFill="1" applyProtection="1">
      <alignment/>
      <protection hidden="1"/>
    </xf>
    <xf numFmtId="0" fontId="7" fillId="33" borderId="0" xfId="53" applyFont="1" applyFill="1">
      <alignment/>
      <protection/>
    </xf>
    <xf numFmtId="0" fontId="11" fillId="0" borderId="0" xfId="53" applyFo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vertical="top" wrapText="1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10" xfId="0" applyFont="1" applyBorder="1" applyAlignment="1">
      <alignment wrapText="1"/>
    </xf>
    <xf numFmtId="198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98" fontId="24" fillId="0" borderId="10" xfId="0" applyNumberFormat="1" applyFont="1" applyBorder="1" applyAlignment="1">
      <alignment/>
    </xf>
    <xf numFmtId="196" fontId="23" fillId="0" borderId="10" xfId="0" applyNumberFormat="1" applyFont="1" applyBorder="1" applyAlignment="1">
      <alignment wrapText="1"/>
    </xf>
    <xf numFmtId="196" fontId="23" fillId="0" borderId="10" xfId="0" applyNumberFormat="1" applyFont="1" applyBorder="1" applyAlignment="1">
      <alignment vertical="top" wrapText="1"/>
    </xf>
    <xf numFmtId="0" fontId="13" fillId="33" borderId="0" xfId="56" applyFont="1" applyFill="1" applyAlignment="1" applyProtection="1">
      <alignment horizontal="right"/>
      <protection hidden="1"/>
    </xf>
    <xf numFmtId="0" fontId="12" fillId="0" borderId="0" xfId="58" applyFont="1" applyAlignment="1">
      <alignment horizontal="right"/>
      <protection/>
    </xf>
    <xf numFmtId="0" fontId="11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181" fontId="3" fillId="34" borderId="10" xfId="53" applyNumberFormat="1" applyFont="1" applyFill="1" applyBorder="1" applyAlignment="1" applyProtection="1">
      <alignment/>
      <protection hidden="1"/>
    </xf>
    <xf numFmtId="183" fontId="3" fillId="34" borderId="10" xfId="53" applyNumberFormat="1" applyFont="1" applyFill="1" applyBorder="1" applyAlignment="1" applyProtection="1">
      <alignment/>
      <protection hidden="1"/>
    </xf>
    <xf numFmtId="181" fontId="3" fillId="35" borderId="10" xfId="53" applyNumberFormat="1" applyFont="1" applyFill="1" applyBorder="1" applyAlignment="1" applyProtection="1">
      <alignment/>
      <protection hidden="1"/>
    </xf>
    <xf numFmtId="183" fontId="3" fillId="35" borderId="10" xfId="53" applyNumberFormat="1" applyFont="1" applyFill="1" applyBorder="1" applyAlignment="1" applyProtection="1">
      <alignment/>
      <protection hidden="1"/>
    </xf>
    <xf numFmtId="181" fontId="3" fillId="36" borderId="10" xfId="53" applyNumberFormat="1" applyFont="1" applyFill="1" applyBorder="1" applyAlignment="1" applyProtection="1">
      <alignment/>
      <protection hidden="1"/>
    </xf>
    <xf numFmtId="183" fontId="3" fillId="36" borderId="10" xfId="53" applyNumberFormat="1" applyFont="1" applyFill="1" applyBorder="1" applyAlignment="1" applyProtection="1">
      <alignment/>
      <protection hidden="1"/>
    </xf>
    <xf numFmtId="181" fontId="4" fillId="36" borderId="10" xfId="53" applyNumberFormat="1" applyFont="1" applyFill="1" applyBorder="1" applyAlignment="1" applyProtection="1">
      <alignment/>
      <protection hidden="1"/>
    </xf>
    <xf numFmtId="181" fontId="4" fillId="35" borderId="10" xfId="53" applyNumberFormat="1" applyFont="1" applyFill="1" applyBorder="1" applyAlignment="1" applyProtection="1">
      <alignment/>
      <protection hidden="1"/>
    </xf>
    <xf numFmtId="0" fontId="23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96" fontId="23" fillId="0" borderId="10" xfId="0" applyNumberFormat="1" applyFont="1" applyFill="1" applyBorder="1" applyAlignment="1">
      <alignment wrapText="1"/>
    </xf>
    <xf numFmtId="182" fontId="3" fillId="36" borderId="10" xfId="53" applyNumberFormat="1" applyFont="1" applyFill="1" applyBorder="1" applyAlignment="1" applyProtection="1">
      <alignment horizontal="right"/>
      <protection hidden="1"/>
    </xf>
    <xf numFmtId="182" fontId="3" fillId="34" borderId="10" xfId="53" applyNumberFormat="1" applyFont="1" applyFill="1" applyBorder="1" applyAlignment="1" applyProtection="1">
      <alignment horizontal="right"/>
      <protection hidden="1"/>
    </xf>
    <xf numFmtId="182" fontId="4" fillId="0" borderId="10" xfId="53" applyNumberFormat="1" applyFont="1" applyFill="1" applyBorder="1" applyAlignment="1" applyProtection="1">
      <alignment horizontal="right"/>
      <protection hidden="1"/>
    </xf>
    <xf numFmtId="182" fontId="3" fillId="35" borderId="10" xfId="53" applyNumberFormat="1" applyFont="1" applyFill="1" applyBorder="1" applyAlignment="1" applyProtection="1">
      <alignment horizontal="right"/>
      <protection hidden="1"/>
    </xf>
    <xf numFmtId="49" fontId="23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181" fontId="3" fillId="37" borderId="10" xfId="53" applyNumberFormat="1" applyFont="1" applyFill="1" applyBorder="1" applyAlignment="1" applyProtection="1">
      <alignment wrapText="1"/>
      <protection hidden="1"/>
    </xf>
    <xf numFmtId="181" fontId="3" fillId="37" borderId="10" xfId="53" applyNumberFormat="1" applyFont="1" applyFill="1" applyBorder="1" applyAlignment="1" applyProtection="1">
      <alignment/>
      <protection hidden="1"/>
    </xf>
    <xf numFmtId="183" fontId="3" fillId="37" borderId="10" xfId="53" applyNumberFormat="1" applyFont="1" applyFill="1" applyBorder="1" applyAlignment="1" applyProtection="1">
      <alignment/>
      <protection hidden="1"/>
    </xf>
    <xf numFmtId="182" fontId="3" fillId="37" borderId="10" xfId="53" applyNumberFormat="1" applyFont="1" applyFill="1" applyBorder="1" applyAlignment="1" applyProtection="1">
      <alignment horizontal="right"/>
      <protection hidden="1"/>
    </xf>
    <xf numFmtId="0" fontId="11" fillId="0" borderId="0" xfId="53" applyFont="1" applyFill="1" applyAlignment="1" applyProtection="1">
      <alignment/>
      <protection hidden="1"/>
    </xf>
    <xf numFmtId="0" fontId="11" fillId="0" borderId="0" xfId="58" applyFont="1" applyAlignment="1">
      <alignment horizontal="right"/>
      <protection/>
    </xf>
    <xf numFmtId="0" fontId="27" fillId="0" borderId="0" xfId="0" applyFont="1" applyAlignment="1">
      <alignment/>
    </xf>
    <xf numFmtId="183" fontId="11" fillId="0" borderId="0" xfId="53" applyNumberFormat="1" applyFont="1" applyFill="1" applyAlignment="1" applyProtection="1">
      <alignment/>
      <protection hidden="1"/>
    </xf>
    <xf numFmtId="0" fontId="10" fillId="0" borderId="0" xfId="53" applyFont="1" applyAlignment="1">
      <alignment horizontal="center" wrapText="1"/>
      <protection/>
    </xf>
    <xf numFmtId="0" fontId="27" fillId="0" borderId="0" xfId="0" applyFont="1" applyBorder="1" applyAlignment="1">
      <alignment/>
    </xf>
    <xf numFmtId="0" fontId="16" fillId="38" borderId="10" xfId="0" applyNumberFormat="1" applyFont="1" applyFill="1" applyBorder="1" applyAlignment="1">
      <alignment horizontal="left" vertical="center" wrapText="1"/>
    </xf>
    <xf numFmtId="49" fontId="16" fillId="38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vertical="center" wrapText="1"/>
    </xf>
    <xf numFmtId="0" fontId="16" fillId="38" borderId="15" xfId="0" applyNumberFormat="1" applyFont="1" applyFill="1" applyBorder="1" applyAlignment="1">
      <alignment horizontal="left" vertical="center" wrapText="1"/>
    </xf>
    <xf numFmtId="198" fontId="11" fillId="0" borderId="10" xfId="53" applyNumberFormat="1" applyFont="1" applyBorder="1">
      <alignment/>
      <protection/>
    </xf>
    <xf numFmtId="198" fontId="10" fillId="38" borderId="10" xfId="53" applyNumberFormat="1" applyFont="1" applyFill="1" applyBorder="1" applyAlignment="1">
      <alignment horizontal="center" vertical="center"/>
      <protection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198" fontId="10" fillId="0" borderId="10" xfId="53" applyNumberFormat="1" applyFont="1" applyBorder="1">
      <alignment/>
      <protection/>
    </xf>
    <xf numFmtId="49" fontId="16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vertical="center" wrapText="1"/>
    </xf>
    <xf numFmtId="0" fontId="17" fillId="38" borderId="10" xfId="0" applyNumberFormat="1" applyFont="1" applyFill="1" applyBorder="1" applyAlignment="1">
      <alignment horizontal="left" vertical="center" wrapText="1"/>
    </xf>
    <xf numFmtId="207" fontId="14" fillId="38" borderId="10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196" fontId="3" fillId="36" borderId="10" xfId="53" applyNumberFormat="1" applyFont="1" applyFill="1" applyBorder="1" applyAlignment="1" applyProtection="1">
      <alignment/>
      <protection hidden="1"/>
    </xf>
    <xf numFmtId="196" fontId="3" fillId="34" borderId="10" xfId="53" applyNumberFormat="1" applyFont="1" applyFill="1" applyBorder="1" applyAlignment="1" applyProtection="1">
      <alignment/>
      <protection hidden="1"/>
    </xf>
    <xf numFmtId="196" fontId="3" fillId="37" borderId="10" xfId="53" applyNumberFormat="1" applyFont="1" applyFill="1" applyBorder="1" applyAlignment="1" applyProtection="1">
      <alignment/>
      <protection hidden="1"/>
    </xf>
    <xf numFmtId="196" fontId="4" fillId="0" borderId="10" xfId="53" applyNumberFormat="1" applyFont="1" applyFill="1" applyBorder="1" applyAlignment="1" applyProtection="1">
      <alignment/>
      <protection hidden="1"/>
    </xf>
    <xf numFmtId="196" fontId="3" fillId="35" borderId="10" xfId="53" applyNumberFormat="1" applyFont="1" applyFill="1" applyBorder="1" applyAlignment="1" applyProtection="1">
      <alignment/>
      <protection hidden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5" fillId="0" borderId="0" xfId="0" applyFont="1" applyAlignment="1">
      <alignment/>
    </xf>
    <xf numFmtId="0" fontId="3" fillId="33" borderId="10" xfId="53" applyNumberFormat="1" applyFont="1" applyFill="1" applyBorder="1" applyAlignment="1" applyProtection="1">
      <alignment horizontal="centerContinuous" vertical="center"/>
      <protection hidden="1"/>
    </xf>
    <xf numFmtId="196" fontId="3" fillId="0" borderId="10" xfId="53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183" fontId="3" fillId="37" borderId="10" xfId="53" applyNumberFormat="1" applyFont="1" applyFill="1" applyBorder="1" applyAlignment="1" applyProtection="1">
      <alignment horizontal="right"/>
      <protection hidden="1"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 wrapText="1"/>
    </xf>
    <xf numFmtId="0" fontId="27" fillId="0" borderId="10" xfId="0" applyNumberFormat="1" applyFont="1" applyFill="1" applyBorder="1" applyAlignment="1">
      <alignment horizontal="left" vertical="center" wrapText="1"/>
    </xf>
    <xf numFmtId="196" fontId="23" fillId="0" borderId="10" xfId="0" applyNumberFormat="1" applyFont="1" applyBorder="1" applyAlignment="1">
      <alignment horizontal="center" wrapText="1"/>
    </xf>
    <xf numFmtId="196" fontId="23" fillId="0" borderId="10" xfId="0" applyNumberFormat="1" applyFont="1" applyBorder="1" applyAlignment="1">
      <alignment horizontal="center"/>
    </xf>
    <xf numFmtId="0" fontId="28" fillId="0" borderId="0" xfId="0" applyFont="1" applyFill="1" applyAlignment="1">
      <alignment horizontal="center" wrapText="1"/>
    </xf>
    <xf numFmtId="196" fontId="2" fillId="33" borderId="0" xfId="53" applyNumberFormat="1" applyFill="1">
      <alignment/>
      <protection/>
    </xf>
    <xf numFmtId="196" fontId="2" fillId="33" borderId="0" xfId="53" applyNumberFormat="1" applyFill="1" applyAlignment="1">
      <alignment horizontal="center"/>
      <protection/>
    </xf>
    <xf numFmtId="190" fontId="28" fillId="0" borderId="0" xfId="0" applyNumberFormat="1" applyFont="1" applyAlignment="1">
      <alignment horizontal="center" wrapText="1"/>
    </xf>
    <xf numFmtId="213" fontId="10" fillId="0" borderId="0" xfId="53" applyNumberFormat="1" applyFont="1" applyFill="1" applyBorder="1" applyAlignment="1" applyProtection="1">
      <alignment wrapText="1"/>
      <protection hidden="1"/>
    </xf>
    <xf numFmtId="0" fontId="23" fillId="0" borderId="11" xfId="0" applyFont="1" applyBorder="1" applyAlignment="1">
      <alignment horizontal="justify" vertical="top" wrapText="1"/>
    </xf>
    <xf numFmtId="0" fontId="0" fillId="39" borderId="0" xfId="0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wrapText="1"/>
    </xf>
    <xf numFmtId="183" fontId="4" fillId="39" borderId="10" xfId="53" applyNumberFormat="1" applyFont="1" applyFill="1" applyBorder="1" applyAlignment="1" applyProtection="1">
      <alignment/>
      <protection hidden="1"/>
    </xf>
    <xf numFmtId="181" fontId="4" fillId="39" borderId="10" xfId="53" applyNumberFormat="1" applyFont="1" applyFill="1" applyBorder="1" applyAlignment="1" applyProtection="1">
      <alignment/>
      <protection hidden="1"/>
    </xf>
    <xf numFmtId="196" fontId="4" fillId="39" borderId="10" xfId="53" applyNumberFormat="1" applyFont="1" applyFill="1" applyBorder="1" applyAlignment="1" applyProtection="1">
      <alignment/>
      <protection hidden="1"/>
    </xf>
    <xf numFmtId="181" fontId="4" fillId="39" borderId="10" xfId="53" applyNumberFormat="1" applyFont="1" applyFill="1" applyBorder="1" applyAlignment="1" applyProtection="1">
      <alignment wrapText="1"/>
      <protection hidden="1"/>
    </xf>
    <xf numFmtId="181" fontId="3" fillId="39" borderId="10" xfId="53" applyNumberFormat="1" applyFont="1" applyFill="1" applyBorder="1" applyAlignment="1" applyProtection="1">
      <alignment/>
      <protection hidden="1"/>
    </xf>
    <xf numFmtId="49" fontId="16" fillId="38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49" fontId="16" fillId="39" borderId="10" xfId="0" applyNumberFormat="1" applyFont="1" applyFill="1" applyBorder="1" applyAlignment="1">
      <alignment horizontal="center" vertical="center"/>
    </xf>
    <xf numFmtId="49" fontId="27" fillId="39" borderId="10" xfId="0" applyNumberFormat="1" applyFont="1" applyFill="1" applyBorder="1" applyAlignment="1">
      <alignment horizontal="center" vertical="center"/>
    </xf>
    <xf numFmtId="207" fontId="14" fillId="38" borderId="10" xfId="53" applyNumberFormat="1" applyFont="1" applyFill="1" applyBorder="1" applyAlignment="1" applyProtection="1">
      <alignment horizontal="right" vertical="center" wrapText="1"/>
      <protection hidden="1"/>
    </xf>
    <xf numFmtId="198" fontId="10" fillId="0" borderId="10" xfId="53" applyNumberFormat="1" applyFont="1" applyBorder="1" applyAlignment="1">
      <alignment horizontal="right"/>
      <protection/>
    </xf>
    <xf numFmtId="198" fontId="11" fillId="0" borderId="10" xfId="53" applyNumberFormat="1" applyFont="1" applyBorder="1" applyAlignment="1">
      <alignment horizontal="right"/>
      <protection/>
    </xf>
    <xf numFmtId="207" fontId="12" fillId="39" borderId="10" xfId="53" applyNumberFormat="1" applyFont="1" applyFill="1" applyBorder="1" applyAlignment="1" applyProtection="1">
      <alignment horizontal="right" vertical="center" wrapText="1"/>
      <protection hidden="1"/>
    </xf>
    <xf numFmtId="198" fontId="14" fillId="38" borderId="10" xfId="53" applyNumberFormat="1" applyFont="1" applyFill="1" applyBorder="1" applyAlignment="1" applyProtection="1">
      <alignment horizontal="right" vertical="center" wrapText="1"/>
      <protection hidden="1"/>
    </xf>
    <xf numFmtId="207" fontId="14" fillId="39" borderId="10" xfId="53" applyNumberFormat="1" applyFont="1" applyFill="1" applyBorder="1" applyAlignment="1" applyProtection="1">
      <alignment horizontal="right" vertical="center" wrapText="1"/>
      <protection hidden="1"/>
    </xf>
    <xf numFmtId="198" fontId="10" fillId="38" borderId="10" xfId="53" applyNumberFormat="1" applyFont="1" applyFill="1" applyBorder="1" applyAlignment="1">
      <alignment horizontal="right" vertical="center"/>
      <protection/>
    </xf>
    <xf numFmtId="0" fontId="16" fillId="39" borderId="10" xfId="0" applyNumberFormat="1" applyFont="1" applyFill="1" applyBorder="1" applyAlignment="1">
      <alignment horizontal="left" vertical="center" wrapText="1"/>
    </xf>
    <xf numFmtId="49" fontId="16" fillId="39" borderId="15" xfId="0" applyNumberFormat="1" applyFont="1" applyFill="1" applyBorder="1" applyAlignment="1">
      <alignment horizontal="center" vertical="center"/>
    </xf>
    <xf numFmtId="49" fontId="27" fillId="39" borderId="15" xfId="0" applyNumberFormat="1" applyFont="1" applyFill="1" applyBorder="1" applyAlignment="1">
      <alignment horizontal="center" vertical="center"/>
    </xf>
    <xf numFmtId="0" fontId="10" fillId="0" borderId="0" xfId="53" applyFont="1">
      <alignment/>
      <protection/>
    </xf>
    <xf numFmtId="207" fontId="14" fillId="40" borderId="10" xfId="53" applyNumberFormat="1" applyFont="1" applyFill="1" applyBorder="1" applyAlignment="1" applyProtection="1">
      <alignment horizontal="right" vertical="center" wrapText="1"/>
      <protection hidden="1"/>
    </xf>
    <xf numFmtId="0" fontId="16" fillId="40" borderId="10" xfId="0" applyNumberFormat="1" applyFont="1" applyFill="1" applyBorder="1" applyAlignment="1">
      <alignment horizontal="left" vertical="center" wrapText="1"/>
    </xf>
    <xf numFmtId="49" fontId="16" fillId="40" borderId="10" xfId="0" applyNumberFormat="1" applyFont="1" applyFill="1" applyBorder="1" applyAlignment="1">
      <alignment horizontal="center" vertical="center"/>
    </xf>
    <xf numFmtId="49" fontId="16" fillId="40" borderId="10" xfId="0" applyNumberFormat="1" applyFont="1" applyFill="1" applyBorder="1" applyAlignment="1">
      <alignment horizontal="center" vertical="center"/>
    </xf>
    <xf numFmtId="198" fontId="10" fillId="40" borderId="10" xfId="53" applyNumberFormat="1" applyFont="1" applyFill="1" applyBorder="1" applyAlignment="1">
      <alignment horizontal="right" vertical="center"/>
      <protection/>
    </xf>
    <xf numFmtId="49" fontId="16" fillId="40" borderId="10" xfId="0" applyNumberFormat="1" applyFont="1" applyFill="1" applyBorder="1" applyAlignment="1">
      <alignment vertical="top" wrapText="1"/>
    </xf>
    <xf numFmtId="49" fontId="16" fillId="40" borderId="10" xfId="0" applyNumberFormat="1" applyFont="1" applyFill="1" applyBorder="1" applyAlignment="1">
      <alignment wrapText="1"/>
    </xf>
    <xf numFmtId="49" fontId="16" fillId="40" borderId="15" xfId="0" applyNumberFormat="1" applyFont="1" applyFill="1" applyBorder="1" applyAlignment="1">
      <alignment horizontal="center" vertical="center"/>
    </xf>
    <xf numFmtId="49" fontId="16" fillId="40" borderId="10" xfId="0" applyNumberFormat="1" applyFont="1" applyFill="1" applyBorder="1" applyAlignment="1">
      <alignment wrapText="1"/>
    </xf>
    <xf numFmtId="182" fontId="4" fillId="39" borderId="10" xfId="53" applyNumberFormat="1" applyFont="1" applyFill="1" applyBorder="1" applyAlignment="1" applyProtection="1">
      <alignment horizontal="right"/>
      <protection hidden="1"/>
    </xf>
    <xf numFmtId="181" fontId="4" fillId="39" borderId="10" xfId="53" applyNumberFormat="1" applyFont="1" applyFill="1" applyBorder="1" applyAlignment="1" applyProtection="1">
      <alignment horizontal="right"/>
      <protection hidden="1"/>
    </xf>
    <xf numFmtId="0" fontId="31" fillId="39" borderId="10" xfId="0" applyFont="1" applyFill="1" applyBorder="1" applyAlignment="1">
      <alignment wrapText="1"/>
    </xf>
    <xf numFmtId="181" fontId="4" fillId="39" borderId="16" xfId="53" applyNumberFormat="1" applyFont="1" applyFill="1" applyBorder="1" applyAlignment="1" applyProtection="1">
      <alignment wrapText="1"/>
      <protection hidden="1"/>
    </xf>
    <xf numFmtId="181" fontId="4" fillId="39" borderId="17" xfId="53" applyNumberFormat="1" applyFont="1" applyFill="1" applyBorder="1" applyAlignment="1" applyProtection="1">
      <alignment wrapText="1"/>
      <protection hidden="1"/>
    </xf>
    <xf numFmtId="49" fontId="4" fillId="39" borderId="10" xfId="53" applyNumberFormat="1" applyFont="1" applyFill="1" applyBorder="1" applyAlignment="1" applyProtection="1">
      <alignment horizontal="right"/>
      <protection hidden="1"/>
    </xf>
    <xf numFmtId="0" fontId="11" fillId="39" borderId="10" xfId="0" applyFont="1" applyFill="1" applyBorder="1" applyAlignment="1">
      <alignment wrapText="1"/>
    </xf>
    <xf numFmtId="0" fontId="11" fillId="41" borderId="10" xfId="59" applyNumberFormat="1" applyFont="1" applyFill="1" applyBorder="1" applyAlignment="1" applyProtection="1">
      <alignment wrapText="1"/>
      <protection hidden="1"/>
    </xf>
    <xf numFmtId="0" fontId="35" fillId="33" borderId="10" xfId="53" applyNumberFormat="1" applyFont="1" applyFill="1" applyBorder="1" applyAlignment="1" applyProtection="1">
      <alignment horizontal="center"/>
      <protection hidden="1"/>
    </xf>
    <xf numFmtId="181" fontId="35" fillId="11" borderId="10" xfId="53" applyNumberFormat="1" applyFont="1" applyFill="1" applyBorder="1" applyAlignment="1" applyProtection="1">
      <alignment horizontal="center"/>
      <protection hidden="1"/>
    </xf>
    <xf numFmtId="181" fontId="35" fillId="41" borderId="10" xfId="53" applyNumberFormat="1" applyFont="1" applyFill="1" applyBorder="1" applyAlignment="1" applyProtection="1">
      <alignment horizontal="center"/>
      <protection hidden="1"/>
    </xf>
    <xf numFmtId="181" fontId="35" fillId="39" borderId="10" xfId="53" applyNumberFormat="1" applyFont="1" applyFill="1" applyBorder="1" applyAlignment="1" applyProtection="1">
      <alignment horizontal="center"/>
      <protection hidden="1"/>
    </xf>
    <xf numFmtId="181" fontId="36" fillId="39" borderId="10" xfId="53" applyNumberFormat="1" applyFont="1" applyFill="1" applyBorder="1" applyAlignment="1" applyProtection="1">
      <alignment horizontal="center"/>
      <protection hidden="1"/>
    </xf>
    <xf numFmtId="181" fontId="36" fillId="11" borderId="10" xfId="53" applyNumberFormat="1" applyFont="1" applyFill="1" applyBorder="1" applyAlignment="1" applyProtection="1">
      <alignment horizontal="center"/>
      <protection hidden="1"/>
    </xf>
    <xf numFmtId="181" fontId="36" fillId="41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wrapText="1"/>
    </xf>
    <xf numFmtId="181" fontId="38" fillId="39" borderId="10" xfId="53" applyNumberFormat="1" applyFont="1" applyFill="1" applyBorder="1" applyAlignment="1" applyProtection="1">
      <alignment horizontal="center"/>
      <protection hidden="1"/>
    </xf>
    <xf numFmtId="181" fontId="39" fillId="39" borderId="10" xfId="53" applyNumberFormat="1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>
      <alignment wrapText="1"/>
    </xf>
    <xf numFmtId="0" fontId="12" fillId="0" borderId="0" xfId="58" applyFont="1" applyAlignment="1">
      <alignment horizontal="left" indent="30"/>
      <protection/>
    </xf>
    <xf numFmtId="0" fontId="24" fillId="0" borderId="0" xfId="0" applyFont="1" applyAlignment="1">
      <alignment horizontal="left" indent="37"/>
    </xf>
    <xf numFmtId="0" fontId="11" fillId="0" borderId="10" xfId="0" applyFont="1" applyFill="1" applyBorder="1" applyAlignment="1">
      <alignment horizontal="center" wrapText="1"/>
    </xf>
    <xf numFmtId="196" fontId="11" fillId="0" borderId="10" xfId="0" applyNumberFormat="1" applyFont="1" applyFill="1" applyBorder="1" applyAlignment="1">
      <alignment/>
    </xf>
    <xf numFmtId="196" fontId="2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196" fontId="11" fillId="39" borderId="10" xfId="0" applyNumberFormat="1" applyFont="1" applyFill="1" applyBorder="1" applyAlignment="1">
      <alignment/>
    </xf>
    <xf numFmtId="196" fontId="27" fillId="39" borderId="10" xfId="0" applyNumberFormat="1" applyFont="1" applyFill="1" applyBorder="1" applyAlignment="1">
      <alignment/>
    </xf>
    <xf numFmtId="49" fontId="11" fillId="39" borderId="10" xfId="59" applyNumberFormat="1" applyFont="1" applyFill="1" applyBorder="1" applyAlignment="1" applyProtection="1">
      <alignment horizontal="center" wrapText="1"/>
      <protection hidden="1"/>
    </xf>
    <xf numFmtId="0" fontId="11" fillId="39" borderId="10" xfId="59" applyNumberFormat="1" applyFont="1" applyFill="1" applyBorder="1" applyAlignment="1" applyProtection="1">
      <alignment wrapText="1"/>
      <protection hidden="1"/>
    </xf>
    <xf numFmtId="49" fontId="11" fillId="41" borderId="10" xfId="59" applyNumberFormat="1" applyFont="1" applyFill="1" applyBorder="1" applyAlignment="1" applyProtection="1">
      <alignment horizontal="center" wrapText="1"/>
      <protection hidden="1"/>
    </xf>
    <xf numFmtId="196" fontId="11" fillId="41" borderId="10" xfId="0" applyNumberFormat="1" applyFont="1" applyFill="1" applyBorder="1" applyAlignment="1">
      <alignment/>
    </xf>
    <xf numFmtId="0" fontId="40" fillId="0" borderId="18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wrapText="1"/>
    </xf>
    <xf numFmtId="196" fontId="11" fillId="0" borderId="21" xfId="0" applyNumberFormat="1" applyFont="1" applyFill="1" applyBorder="1" applyAlignment="1">
      <alignment/>
    </xf>
    <xf numFmtId="0" fontId="11" fillId="39" borderId="15" xfId="0" applyFont="1" applyFill="1" applyBorder="1" applyAlignment="1">
      <alignment horizontal="center"/>
    </xf>
    <xf numFmtId="0" fontId="11" fillId="39" borderId="15" xfId="0" applyFont="1" applyFill="1" applyBorder="1" applyAlignment="1">
      <alignment wrapText="1"/>
    </xf>
    <xf numFmtId="196" fontId="11" fillId="39" borderId="15" xfId="0" applyNumberFormat="1" applyFont="1" applyFill="1" applyBorder="1" applyAlignment="1">
      <alignment/>
    </xf>
    <xf numFmtId="196" fontId="27" fillId="39" borderId="15" xfId="0" applyNumberFormat="1" applyFont="1" applyFill="1" applyBorder="1" applyAlignment="1">
      <alignment/>
    </xf>
    <xf numFmtId="0" fontId="15" fillId="41" borderId="18" xfId="0" applyFont="1" applyFill="1" applyBorder="1" applyAlignment="1">
      <alignment horizontal="center"/>
    </xf>
    <xf numFmtId="0" fontId="10" fillId="41" borderId="19" xfId="0" applyFont="1" applyFill="1" applyBorder="1" applyAlignment="1">
      <alignment wrapText="1"/>
    </xf>
    <xf numFmtId="196" fontId="10" fillId="41" borderId="19" xfId="0" applyNumberFormat="1" applyFont="1" applyFill="1" applyBorder="1" applyAlignment="1">
      <alignment/>
    </xf>
    <xf numFmtId="196" fontId="10" fillId="41" borderId="2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wrapText="1"/>
    </xf>
    <xf numFmtId="196" fontId="11" fillId="0" borderId="15" xfId="0" applyNumberFormat="1" applyFont="1" applyFill="1" applyBorder="1" applyAlignment="1">
      <alignment/>
    </xf>
    <xf numFmtId="0" fontId="15" fillId="41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5" fillId="41" borderId="18" xfId="0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vertical="center" wrapText="1"/>
    </xf>
    <xf numFmtId="196" fontId="10" fillId="41" borderId="19" xfId="0" applyNumberFormat="1" applyFont="1" applyFill="1" applyBorder="1" applyAlignment="1">
      <alignment vertical="center"/>
    </xf>
    <xf numFmtId="196" fontId="10" fillId="41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0" fillId="41" borderId="19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wrapText="1"/>
    </xf>
    <xf numFmtId="196" fontId="27" fillId="0" borderId="21" xfId="0" applyNumberFormat="1" applyFont="1" applyFill="1" applyBorder="1" applyAlignment="1">
      <alignment/>
    </xf>
    <xf numFmtId="196" fontId="27" fillId="0" borderId="15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wrapText="1"/>
    </xf>
    <xf numFmtId="196" fontId="11" fillId="0" borderId="22" xfId="0" applyNumberFormat="1" applyFont="1" applyFill="1" applyBorder="1" applyAlignment="1">
      <alignment/>
    </xf>
    <xf numFmtId="196" fontId="27" fillId="0" borderId="22" xfId="0" applyNumberFormat="1" applyFont="1" applyFill="1" applyBorder="1" applyAlignment="1">
      <alignment/>
    </xf>
    <xf numFmtId="0" fontId="11" fillId="39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39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96" fontId="10" fillId="0" borderId="15" xfId="0" applyNumberFormat="1" applyFont="1" applyFill="1" applyBorder="1" applyAlignment="1">
      <alignment/>
    </xf>
    <xf numFmtId="0" fontId="30" fillId="41" borderId="18" xfId="0" applyFont="1" applyFill="1" applyBorder="1" applyAlignment="1">
      <alignment horizontal="center"/>
    </xf>
    <xf numFmtId="0" fontId="17" fillId="41" borderId="19" xfId="0" applyFont="1" applyFill="1" applyBorder="1" applyAlignment="1">
      <alignment/>
    </xf>
    <xf numFmtId="196" fontId="16" fillId="41" borderId="19" xfId="0" applyNumberFormat="1" applyFont="1" applyFill="1" applyBorder="1" applyAlignment="1">
      <alignment/>
    </xf>
    <xf numFmtId="196" fontId="16" fillId="41" borderId="20" xfId="0" applyNumberFormat="1" applyFont="1" applyFill="1" applyBorder="1" applyAlignment="1">
      <alignment/>
    </xf>
    <xf numFmtId="2" fontId="15" fillId="41" borderId="22" xfId="0" applyNumberFormat="1" applyFont="1" applyFill="1" applyBorder="1" applyAlignment="1">
      <alignment horizontal="center" wrapText="1"/>
    </xf>
    <xf numFmtId="0" fontId="10" fillId="41" borderId="22" xfId="0" applyFont="1" applyFill="1" applyBorder="1" applyAlignment="1">
      <alignment wrapText="1"/>
    </xf>
    <xf numFmtId="196" fontId="10" fillId="41" borderId="22" xfId="0" applyNumberFormat="1" applyFont="1" applyFill="1" applyBorder="1" applyAlignment="1">
      <alignment/>
    </xf>
    <xf numFmtId="0" fontId="23" fillId="0" borderId="23" xfId="0" applyFont="1" applyBorder="1" applyAlignment="1">
      <alignment horizontal="justify" wrapText="1"/>
    </xf>
    <xf numFmtId="196" fontId="23" fillId="0" borderId="24" xfId="0" applyNumberFormat="1" applyFont="1" applyFill="1" applyBorder="1" applyAlignment="1">
      <alignment wrapText="1"/>
    </xf>
    <xf numFmtId="0" fontId="23" fillId="0" borderId="23" xfId="0" applyFont="1" applyBorder="1" applyAlignment="1">
      <alignment vertical="top" wrapText="1"/>
    </xf>
    <xf numFmtId="196" fontId="23" fillId="0" borderId="24" xfId="0" applyNumberFormat="1" applyFont="1" applyBorder="1" applyAlignment="1">
      <alignment vertical="top" wrapText="1"/>
    </xf>
    <xf numFmtId="196" fontId="23" fillId="0" borderId="24" xfId="0" applyNumberFormat="1" applyFont="1" applyBorder="1" applyAlignment="1">
      <alignment wrapText="1"/>
    </xf>
    <xf numFmtId="0" fontId="23" fillId="0" borderId="25" xfId="0" applyFont="1" applyBorder="1" applyAlignment="1">
      <alignment horizontal="justify" wrapText="1"/>
    </xf>
    <xf numFmtId="196" fontId="23" fillId="0" borderId="15" xfId="0" applyNumberFormat="1" applyFont="1" applyBorder="1" applyAlignment="1">
      <alignment wrapText="1"/>
    </xf>
    <xf numFmtId="196" fontId="23" fillId="0" borderId="15" xfId="0" applyNumberFormat="1" applyFont="1" applyFill="1" applyBorder="1" applyAlignment="1">
      <alignment wrapText="1"/>
    </xf>
    <xf numFmtId="196" fontId="23" fillId="0" borderId="26" xfId="0" applyNumberFormat="1" applyFont="1" applyFill="1" applyBorder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justify" wrapText="1"/>
    </xf>
    <xf numFmtId="196" fontId="23" fillId="0" borderId="21" xfId="0" applyNumberFormat="1" applyFont="1" applyBorder="1" applyAlignment="1">
      <alignment wrapText="1"/>
    </xf>
    <xf numFmtId="196" fontId="23" fillId="0" borderId="28" xfId="0" applyNumberFormat="1" applyFont="1" applyBorder="1" applyAlignment="1">
      <alignment wrapText="1"/>
    </xf>
    <xf numFmtId="0" fontId="17" fillId="41" borderId="18" xfId="0" applyFont="1" applyFill="1" applyBorder="1" applyAlignment="1">
      <alignment horizontal="justify" wrapText="1"/>
    </xf>
    <xf numFmtId="196" fontId="17" fillId="41" borderId="19" xfId="0" applyNumberFormat="1" applyFont="1" applyFill="1" applyBorder="1" applyAlignment="1">
      <alignment wrapText="1"/>
    </xf>
    <xf numFmtId="196" fontId="14" fillId="41" borderId="19" xfId="0" applyNumberFormat="1" applyFont="1" applyFill="1" applyBorder="1" applyAlignment="1">
      <alignment wrapText="1"/>
    </xf>
    <xf numFmtId="196" fontId="17" fillId="41" borderId="20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/>
    </xf>
    <xf numFmtId="0" fontId="25" fillId="0" borderId="22" xfId="0" applyFont="1" applyBorder="1" applyAlignment="1">
      <alignment wrapText="1"/>
    </xf>
    <xf numFmtId="0" fontId="24" fillId="0" borderId="22" xfId="0" applyFont="1" applyBorder="1" applyAlignment="1">
      <alignment horizontal="center"/>
    </xf>
    <xf numFmtId="198" fontId="25" fillId="0" borderId="22" xfId="0" applyNumberFormat="1" applyFont="1" applyBorder="1" applyAlignment="1">
      <alignment/>
    </xf>
    <xf numFmtId="49" fontId="25" fillId="0" borderId="29" xfId="0" applyNumberFormat="1" applyFont="1" applyBorder="1" applyAlignment="1">
      <alignment/>
    </xf>
    <xf numFmtId="0" fontId="25" fillId="0" borderId="30" xfId="0" applyFont="1" applyBorder="1" applyAlignment="1">
      <alignment wrapText="1"/>
    </xf>
    <xf numFmtId="198" fontId="25" fillId="0" borderId="30" xfId="0" applyNumberFormat="1" applyFont="1" applyBorder="1" applyAlignment="1">
      <alignment/>
    </xf>
    <xf numFmtId="198" fontId="25" fillId="0" borderId="31" xfId="0" applyNumberFormat="1" applyFont="1" applyBorder="1" applyAlignment="1">
      <alignment/>
    </xf>
    <xf numFmtId="49" fontId="26" fillId="0" borderId="23" xfId="0" applyNumberFormat="1" applyFont="1" applyBorder="1" applyAlignment="1">
      <alignment/>
    </xf>
    <xf numFmtId="49" fontId="24" fillId="0" borderId="23" xfId="0" applyNumberFormat="1" applyFont="1" applyBorder="1" applyAlignment="1">
      <alignment/>
    </xf>
    <xf numFmtId="49" fontId="24" fillId="0" borderId="32" xfId="0" applyNumberFormat="1" applyFont="1" applyBorder="1" applyAlignment="1">
      <alignment/>
    </xf>
    <xf numFmtId="0" fontId="25" fillId="0" borderId="33" xfId="0" applyFont="1" applyBorder="1" applyAlignment="1">
      <alignment wrapText="1"/>
    </xf>
    <xf numFmtId="198" fontId="25" fillId="0" borderId="33" xfId="0" applyNumberFormat="1" applyFont="1" applyBorder="1" applyAlignment="1">
      <alignment/>
    </xf>
    <xf numFmtId="198" fontId="25" fillId="0" borderId="34" xfId="0" applyNumberFormat="1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17" fillId="40" borderId="10" xfId="0" applyNumberFormat="1" applyFont="1" applyFill="1" applyBorder="1" applyAlignment="1">
      <alignment horizontal="left" vertical="center" wrapText="1"/>
    </xf>
    <xf numFmtId="0" fontId="16" fillId="38" borderId="15" xfId="0" applyNumberFormat="1" applyFont="1" applyFill="1" applyBorder="1" applyAlignment="1">
      <alignment horizontal="left" vertical="center" wrapText="1"/>
    </xf>
    <xf numFmtId="181" fontId="14" fillId="38" borderId="10" xfId="53" applyNumberFormat="1" applyFont="1" applyFill="1" applyBorder="1" applyAlignment="1" applyProtection="1">
      <alignment horizontal="center" wrapText="1"/>
      <protection hidden="1"/>
    </xf>
    <xf numFmtId="181" fontId="14" fillId="40" borderId="10" xfId="53" applyNumberFormat="1" applyFont="1" applyFill="1" applyBorder="1" applyAlignment="1" applyProtection="1">
      <alignment horizontal="center" wrapText="1"/>
      <protection hidden="1"/>
    </xf>
    <xf numFmtId="181" fontId="4" fillId="39" borderId="10" xfId="53" applyNumberFormat="1" applyFont="1" applyFill="1" applyBorder="1" applyAlignment="1" applyProtection="1">
      <alignment wrapText="1"/>
      <protection hidden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81" fontId="19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19" fillId="0" borderId="19" xfId="53" applyNumberFormat="1" applyFont="1" applyFill="1" applyBorder="1" applyAlignment="1" applyProtection="1">
      <alignment horizontal="left" vertical="top" wrapText="1"/>
      <protection hidden="1"/>
    </xf>
    <xf numFmtId="0" fontId="19" fillId="0" borderId="20" xfId="53" applyNumberFormat="1" applyFont="1" applyFill="1" applyBorder="1" applyAlignment="1" applyProtection="1">
      <alignment horizontal="left" vertical="top" wrapText="1"/>
      <protection hidden="1"/>
    </xf>
    <xf numFmtId="196" fontId="10" fillId="41" borderId="19" xfId="0" applyNumberFormat="1" applyFont="1" applyFill="1" applyBorder="1" applyAlignment="1">
      <alignment horizontal="right" vertical="center"/>
    </xf>
    <xf numFmtId="196" fontId="10" fillId="41" borderId="20" xfId="0" applyNumberFormat="1" applyFont="1" applyFill="1" applyBorder="1" applyAlignment="1">
      <alignment horizontal="right" vertical="center"/>
    </xf>
    <xf numFmtId="198" fontId="25" fillId="39" borderId="10" xfId="0" applyNumberFormat="1" applyFont="1" applyFill="1" applyBorder="1" applyAlignment="1">
      <alignment/>
    </xf>
    <xf numFmtId="198" fontId="25" fillId="39" borderId="24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183" fontId="10" fillId="11" borderId="10" xfId="53" applyNumberFormat="1" applyFont="1" applyFill="1" applyBorder="1" applyAlignment="1" applyProtection="1">
      <alignment horizontal="center"/>
      <protection hidden="1"/>
    </xf>
    <xf numFmtId="182" fontId="10" fillId="11" borderId="10" xfId="53" applyNumberFormat="1" applyFont="1" applyFill="1" applyBorder="1" applyAlignment="1" applyProtection="1">
      <alignment horizontal="center"/>
      <protection hidden="1"/>
    </xf>
    <xf numFmtId="181" fontId="10" fillId="11" borderId="10" xfId="53" applyNumberFormat="1" applyFont="1" applyFill="1" applyBorder="1" applyAlignment="1" applyProtection="1">
      <alignment horizontal="center"/>
      <protection hidden="1"/>
    </xf>
    <xf numFmtId="196" fontId="10" fillId="11" borderId="10" xfId="53" applyNumberFormat="1" applyFont="1" applyFill="1" applyBorder="1" applyAlignment="1" applyProtection="1">
      <alignment horizontal="center"/>
      <protection hidden="1"/>
    </xf>
    <xf numFmtId="183" fontId="10" fillId="41" borderId="10" xfId="53" applyNumberFormat="1" applyFont="1" applyFill="1" applyBorder="1" applyAlignment="1" applyProtection="1">
      <alignment horizontal="center"/>
      <protection hidden="1"/>
    </xf>
    <xf numFmtId="182" fontId="10" fillId="41" borderId="10" xfId="53" applyNumberFormat="1" applyFont="1" applyFill="1" applyBorder="1" applyAlignment="1" applyProtection="1">
      <alignment horizontal="center"/>
      <protection hidden="1"/>
    </xf>
    <xf numFmtId="181" fontId="10" fillId="41" borderId="10" xfId="53" applyNumberFormat="1" applyFont="1" applyFill="1" applyBorder="1" applyAlignment="1" applyProtection="1">
      <alignment horizontal="center"/>
      <protection hidden="1"/>
    </xf>
    <xf numFmtId="196" fontId="10" fillId="41" borderId="10" xfId="53" applyNumberFormat="1" applyFont="1" applyFill="1" applyBorder="1" applyAlignment="1" applyProtection="1">
      <alignment horizontal="center"/>
      <protection hidden="1"/>
    </xf>
    <xf numFmtId="183" fontId="10" fillId="39" borderId="10" xfId="53" applyNumberFormat="1" applyFont="1" applyFill="1" applyBorder="1" applyAlignment="1" applyProtection="1">
      <alignment horizontal="center"/>
      <protection hidden="1"/>
    </xf>
    <xf numFmtId="182" fontId="10" fillId="39" borderId="10" xfId="53" applyNumberFormat="1" applyFont="1" applyFill="1" applyBorder="1" applyAlignment="1" applyProtection="1">
      <alignment horizontal="center"/>
      <protection hidden="1"/>
    </xf>
    <xf numFmtId="181" fontId="10" fillId="39" borderId="10" xfId="53" applyNumberFormat="1" applyFont="1" applyFill="1" applyBorder="1" applyAlignment="1" applyProtection="1">
      <alignment horizontal="center"/>
      <protection hidden="1"/>
    </xf>
    <xf numFmtId="196" fontId="79" fillId="39" borderId="10" xfId="53" applyNumberFormat="1" applyFont="1" applyFill="1" applyBorder="1" applyAlignment="1" applyProtection="1">
      <alignment horizontal="center"/>
      <protection hidden="1"/>
    </xf>
    <xf numFmtId="183" fontId="11" fillId="39" borderId="10" xfId="53" applyNumberFormat="1" applyFont="1" applyFill="1" applyBorder="1" applyAlignment="1" applyProtection="1">
      <alignment horizontal="center"/>
      <protection hidden="1"/>
    </xf>
    <xf numFmtId="182" fontId="11" fillId="39" borderId="10" xfId="53" applyNumberFormat="1" applyFont="1" applyFill="1" applyBorder="1" applyAlignment="1" applyProtection="1">
      <alignment horizontal="center"/>
      <protection hidden="1"/>
    </xf>
    <xf numFmtId="181" fontId="11" fillId="39" borderId="10" xfId="53" applyNumberFormat="1" applyFont="1" applyFill="1" applyBorder="1" applyAlignment="1" applyProtection="1">
      <alignment horizontal="center"/>
      <protection hidden="1"/>
    </xf>
    <xf numFmtId="196" fontId="80" fillId="39" borderId="10" xfId="53" applyNumberFormat="1" applyFont="1" applyFill="1" applyBorder="1" applyAlignment="1" applyProtection="1">
      <alignment horizontal="center"/>
      <protection hidden="1"/>
    </xf>
    <xf numFmtId="49" fontId="10" fillId="41" borderId="10" xfId="0" applyNumberFormat="1" applyFont="1" applyFill="1" applyBorder="1" applyAlignment="1">
      <alignment horizontal="center" wrapText="1"/>
    </xf>
    <xf numFmtId="49" fontId="11" fillId="39" borderId="10" xfId="53" applyNumberFormat="1" applyFont="1" applyFill="1" applyBorder="1" applyAlignment="1" applyProtection="1">
      <alignment horizontal="center"/>
      <protection hidden="1"/>
    </xf>
    <xf numFmtId="183" fontId="10" fillId="41" borderId="10" xfId="53" applyNumberFormat="1" applyFont="1" applyFill="1" applyBorder="1" applyAlignment="1" applyProtection="1">
      <alignment horizontal="center" wrapText="1"/>
      <protection hidden="1"/>
    </xf>
    <xf numFmtId="181" fontId="10" fillId="41" borderId="10" xfId="53" applyNumberFormat="1" applyFont="1" applyFill="1" applyBorder="1" applyAlignment="1" applyProtection="1">
      <alignment horizontal="center" wrapText="1"/>
      <protection hidden="1"/>
    </xf>
    <xf numFmtId="196" fontId="10" fillId="41" borderId="10" xfId="53" applyNumberFormat="1" applyFont="1" applyFill="1" applyBorder="1" applyAlignment="1" applyProtection="1">
      <alignment horizontal="center" wrapText="1"/>
      <protection hidden="1"/>
    </xf>
    <xf numFmtId="183" fontId="10" fillId="39" borderId="10" xfId="53" applyNumberFormat="1" applyFont="1" applyFill="1" applyBorder="1" applyAlignment="1" applyProtection="1">
      <alignment horizontal="center" wrapText="1"/>
      <protection hidden="1"/>
    </xf>
    <xf numFmtId="181" fontId="79" fillId="39" borderId="10" xfId="53" applyNumberFormat="1" applyFont="1" applyFill="1" applyBorder="1" applyAlignment="1" applyProtection="1">
      <alignment horizontal="center" wrapText="1"/>
      <protection hidden="1"/>
    </xf>
    <xf numFmtId="196" fontId="79" fillId="39" borderId="10" xfId="53" applyNumberFormat="1" applyFont="1" applyFill="1" applyBorder="1" applyAlignment="1" applyProtection="1">
      <alignment horizontal="center" wrapText="1"/>
      <protection hidden="1"/>
    </xf>
    <xf numFmtId="183" fontId="11" fillId="39" borderId="10" xfId="53" applyNumberFormat="1" applyFont="1" applyFill="1" applyBorder="1" applyAlignment="1" applyProtection="1">
      <alignment horizontal="center" wrapText="1"/>
      <protection hidden="1"/>
    </xf>
    <xf numFmtId="182" fontId="11" fillId="39" borderId="10" xfId="53" applyNumberFormat="1" applyFont="1" applyFill="1" applyBorder="1" applyAlignment="1" applyProtection="1">
      <alignment horizontal="center" wrapText="1"/>
      <protection hidden="1"/>
    </xf>
    <xf numFmtId="181" fontId="80" fillId="39" borderId="10" xfId="53" applyNumberFormat="1" applyFont="1" applyFill="1" applyBorder="1" applyAlignment="1" applyProtection="1">
      <alignment horizontal="center" wrapText="1"/>
      <protection hidden="1"/>
    </xf>
    <xf numFmtId="196" fontId="80" fillId="39" borderId="10" xfId="53" applyNumberFormat="1" applyFont="1" applyFill="1" applyBorder="1" applyAlignment="1" applyProtection="1">
      <alignment horizontal="center" wrapText="1"/>
      <protection hidden="1"/>
    </xf>
    <xf numFmtId="196" fontId="11" fillId="39" borderId="10" xfId="53" applyNumberFormat="1" applyFont="1" applyFill="1" applyBorder="1" applyAlignment="1" applyProtection="1">
      <alignment horizontal="center"/>
      <protection hidden="1"/>
    </xf>
    <xf numFmtId="196" fontId="10" fillId="39" borderId="10" xfId="53" applyNumberFormat="1" applyFont="1" applyFill="1" applyBorder="1" applyAlignment="1" applyProtection="1">
      <alignment horizontal="center"/>
      <protection hidden="1"/>
    </xf>
    <xf numFmtId="196" fontId="79" fillId="41" borderId="10" xfId="53" applyNumberFormat="1" applyFont="1" applyFill="1" applyBorder="1" applyAlignment="1" applyProtection="1">
      <alignment horizontal="center"/>
      <protection hidden="1"/>
    </xf>
    <xf numFmtId="182" fontId="80" fillId="39" borderId="10" xfId="53" applyNumberFormat="1" applyFont="1" applyFill="1" applyBorder="1" applyAlignment="1" applyProtection="1">
      <alignment horizontal="center"/>
      <protection hidden="1"/>
    </xf>
    <xf numFmtId="196" fontId="79" fillId="11" borderId="10" xfId="53" applyNumberFormat="1" applyFont="1" applyFill="1" applyBorder="1" applyAlignment="1" applyProtection="1">
      <alignment horizontal="center"/>
      <protection hidden="1"/>
    </xf>
    <xf numFmtId="49" fontId="16" fillId="40" borderId="10" xfId="0" applyNumberFormat="1" applyFont="1" applyFill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/>
    </xf>
    <xf numFmtId="198" fontId="11" fillId="0" borderId="0" xfId="53" applyNumberFormat="1" applyFont="1" applyBorder="1" applyAlignment="1">
      <alignment horizontal="right"/>
      <protection/>
    </xf>
    <xf numFmtId="49" fontId="16" fillId="0" borderId="10" xfId="0" applyNumberFormat="1" applyFont="1" applyBorder="1" applyAlignment="1">
      <alignment wrapText="1"/>
    </xf>
    <xf numFmtId="196" fontId="3" fillId="39" borderId="10" xfId="53" applyNumberFormat="1" applyFont="1" applyFill="1" applyBorder="1" applyAlignment="1" applyProtection="1">
      <alignment/>
      <protection hidden="1"/>
    </xf>
    <xf numFmtId="181" fontId="4" fillId="11" borderId="10" xfId="53" applyNumberFormat="1" applyFont="1" applyFill="1" applyBorder="1" applyAlignment="1" applyProtection="1">
      <alignment wrapText="1"/>
      <protection hidden="1"/>
    </xf>
    <xf numFmtId="181" fontId="4" fillId="11" borderId="10" xfId="53" applyNumberFormat="1" applyFont="1" applyFill="1" applyBorder="1" applyAlignment="1" applyProtection="1">
      <alignment/>
      <protection hidden="1"/>
    </xf>
    <xf numFmtId="183" fontId="4" fillId="11" borderId="10" xfId="53" applyNumberFormat="1" applyFont="1" applyFill="1" applyBorder="1" applyAlignment="1" applyProtection="1">
      <alignment/>
      <protection hidden="1"/>
    </xf>
    <xf numFmtId="182" fontId="4" fillId="11" borderId="10" xfId="53" applyNumberFormat="1" applyFont="1" applyFill="1" applyBorder="1" applyAlignment="1" applyProtection="1">
      <alignment horizontal="right"/>
      <protection hidden="1"/>
    </xf>
    <xf numFmtId="196" fontId="4" fillId="11" borderId="10" xfId="53" applyNumberFormat="1" applyFont="1" applyFill="1" applyBorder="1" applyAlignment="1" applyProtection="1">
      <alignment/>
      <protection hidden="1"/>
    </xf>
    <xf numFmtId="0" fontId="12" fillId="0" borderId="0" xfId="58" applyFont="1" applyBorder="1" applyAlignment="1">
      <alignment horizontal="right"/>
      <protection/>
    </xf>
    <xf numFmtId="49" fontId="2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81" fontId="38" fillId="39" borderId="10" xfId="53" applyNumberFormat="1" applyFont="1" applyFill="1" applyBorder="1" applyAlignment="1" applyProtection="1">
      <alignment horizontal="left" vertical="center" wrapText="1"/>
      <protection hidden="1"/>
    </xf>
    <xf numFmtId="181" fontId="39" fillId="39" borderId="10" xfId="53" applyNumberFormat="1" applyFont="1" applyFill="1" applyBorder="1" applyAlignment="1" applyProtection="1">
      <alignment horizontal="left" vertical="center" wrapText="1"/>
      <protection hidden="1"/>
    </xf>
    <xf numFmtId="0" fontId="81" fillId="39" borderId="10" xfId="0" applyFont="1" applyFill="1" applyBorder="1" applyAlignment="1">
      <alignment horizontal="left" vertical="center"/>
    </xf>
    <xf numFmtId="0" fontId="3" fillId="33" borderId="21" xfId="53" applyNumberFormat="1" applyFont="1" applyFill="1" applyBorder="1" applyAlignment="1" applyProtection="1">
      <alignment horizontal="centerContinuous" vertical="center"/>
      <protection hidden="1"/>
    </xf>
    <xf numFmtId="0" fontId="3" fillId="33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39" xfId="53" applyNumberFormat="1" applyFont="1" applyFill="1" applyBorder="1" applyAlignment="1" applyProtection="1">
      <alignment horizontal="center" vertical="center" wrapText="1"/>
      <protection hidden="1"/>
    </xf>
    <xf numFmtId="181" fontId="3" fillId="0" borderId="15" xfId="53" applyNumberFormat="1" applyFont="1" applyFill="1" applyBorder="1" applyAlignment="1" applyProtection="1">
      <alignment/>
      <protection hidden="1"/>
    </xf>
    <xf numFmtId="183" fontId="3" fillId="0" borderId="15" xfId="53" applyNumberFormat="1" applyFont="1" applyFill="1" applyBorder="1" applyAlignment="1" applyProtection="1">
      <alignment/>
      <protection hidden="1"/>
    </xf>
    <xf numFmtId="182" fontId="3" fillId="0" borderId="15" xfId="53" applyNumberFormat="1" applyFont="1" applyFill="1" applyBorder="1" applyAlignment="1" applyProtection="1">
      <alignment horizontal="right"/>
      <protection hidden="1"/>
    </xf>
    <xf numFmtId="196" fontId="3" fillId="0" borderId="15" xfId="53" applyNumberFormat="1" applyFont="1" applyFill="1" applyBorder="1" applyAlignment="1" applyProtection="1">
      <alignment/>
      <protection hidden="1"/>
    </xf>
    <xf numFmtId="0" fontId="41" fillId="33" borderId="19" xfId="53" applyNumberFormat="1" applyFont="1" applyFill="1" applyBorder="1" applyAlignment="1" applyProtection="1">
      <alignment horizontal="centerContinuous" wrapText="1"/>
      <protection hidden="1"/>
    </xf>
    <xf numFmtId="0" fontId="41" fillId="33" borderId="19" xfId="53" applyNumberFormat="1" applyFont="1" applyFill="1" applyBorder="1" applyAlignment="1" applyProtection="1">
      <alignment horizontal="centerContinuous"/>
      <protection hidden="1"/>
    </xf>
    <xf numFmtId="0" fontId="41" fillId="33" borderId="19" xfId="53" applyNumberFormat="1" applyFont="1" applyFill="1" applyBorder="1" applyAlignment="1" applyProtection="1">
      <alignment horizontal="center"/>
      <protection hidden="1"/>
    </xf>
    <xf numFmtId="0" fontId="41" fillId="33" borderId="19" xfId="53" applyNumberFormat="1" applyFont="1" applyFill="1" applyBorder="1" applyAlignment="1" applyProtection="1">
      <alignment horizontal="center" vertical="center"/>
      <protection hidden="1"/>
    </xf>
    <xf numFmtId="0" fontId="41" fillId="33" borderId="20" xfId="53" applyNumberFormat="1" applyFont="1" applyFill="1" applyBorder="1" applyAlignment="1" applyProtection="1">
      <alignment horizontal="center"/>
      <protection hidden="1"/>
    </xf>
    <xf numFmtId="0" fontId="17" fillId="15" borderId="15" xfId="0" applyNumberFormat="1" applyFont="1" applyFill="1" applyBorder="1" applyAlignment="1">
      <alignment horizontal="left" vertical="center" wrapText="1"/>
    </xf>
    <xf numFmtId="181" fontId="14" fillId="15" borderId="15" xfId="53" applyNumberFormat="1" applyFont="1" applyFill="1" applyBorder="1" applyAlignment="1" applyProtection="1">
      <alignment horizontal="center" wrapText="1"/>
      <protection hidden="1"/>
    </xf>
    <xf numFmtId="207" fontId="14" fillId="15" borderId="15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196" fontId="23" fillId="0" borderId="15" xfId="0" applyNumberFormat="1" applyFont="1" applyBorder="1" applyAlignment="1">
      <alignment horizontal="center" wrapText="1"/>
    </xf>
    <xf numFmtId="0" fontId="16" fillId="0" borderId="33" xfId="0" applyFont="1" applyBorder="1" applyAlignment="1">
      <alignment horizontal="center" vertical="center" wrapText="1"/>
    </xf>
    <xf numFmtId="0" fontId="35" fillId="33" borderId="21" xfId="53" applyNumberFormat="1" applyFont="1" applyFill="1" applyBorder="1" applyAlignment="1" applyProtection="1">
      <alignment horizontal="center"/>
      <protection hidden="1"/>
    </xf>
    <xf numFmtId="0" fontId="35" fillId="33" borderId="21" xfId="53" applyNumberFormat="1" applyFont="1" applyFill="1" applyBorder="1" applyAlignment="1" applyProtection="1">
      <alignment horizontal="center" wrapText="1"/>
      <protection hidden="1"/>
    </xf>
    <xf numFmtId="181" fontId="35" fillId="40" borderId="15" xfId="53" applyNumberFormat="1" applyFont="1" applyFill="1" applyBorder="1" applyAlignment="1" applyProtection="1">
      <alignment horizontal="center"/>
      <protection hidden="1"/>
    </xf>
    <xf numFmtId="183" fontId="10" fillId="40" borderId="15" xfId="53" applyNumberFormat="1" applyFont="1" applyFill="1" applyBorder="1" applyAlignment="1" applyProtection="1">
      <alignment horizontal="center"/>
      <protection hidden="1"/>
    </xf>
    <xf numFmtId="182" fontId="10" fillId="40" borderId="15" xfId="53" applyNumberFormat="1" applyFont="1" applyFill="1" applyBorder="1" applyAlignment="1" applyProtection="1">
      <alignment horizontal="center"/>
      <protection hidden="1"/>
    </xf>
    <xf numFmtId="181" fontId="10" fillId="40" borderId="15" xfId="53" applyNumberFormat="1" applyFont="1" applyFill="1" applyBorder="1" applyAlignment="1" applyProtection="1">
      <alignment horizontal="center"/>
      <protection hidden="1"/>
    </xf>
    <xf numFmtId="196" fontId="10" fillId="40" borderId="15" xfId="53" applyNumberFormat="1" applyFont="1" applyFill="1" applyBorder="1" applyAlignment="1" applyProtection="1">
      <alignment horizontal="center"/>
      <protection hidden="1"/>
    </xf>
    <xf numFmtId="0" fontId="39" fillId="33" borderId="19" xfId="53" applyNumberFormat="1" applyFont="1" applyFill="1" applyBorder="1" applyAlignment="1" applyProtection="1">
      <alignment horizontal="center" wrapText="1"/>
      <protection hidden="1"/>
    </xf>
    <xf numFmtId="0" fontId="39" fillId="33" borderId="19" xfId="53" applyNumberFormat="1" applyFont="1" applyFill="1" applyBorder="1" applyAlignment="1" applyProtection="1">
      <alignment horizontal="center"/>
      <protection hidden="1"/>
    </xf>
    <xf numFmtId="0" fontId="39" fillId="33" borderId="40" xfId="53" applyNumberFormat="1" applyFont="1" applyFill="1" applyBorder="1" applyAlignment="1" applyProtection="1">
      <alignment horizontal="center"/>
      <protection hidden="1"/>
    </xf>
    <xf numFmtId="0" fontId="39" fillId="33" borderId="20" xfId="53" applyNumberFormat="1" applyFont="1" applyFill="1" applyBorder="1" applyAlignment="1" applyProtection="1">
      <alignment horizontal="center"/>
      <protection hidden="1"/>
    </xf>
    <xf numFmtId="0" fontId="35" fillId="33" borderId="21" xfId="53" applyNumberFormat="1" applyFont="1" applyFill="1" applyBorder="1" applyAlignment="1" applyProtection="1">
      <alignment horizontal="center" vertical="center" wrapText="1"/>
      <protection hidden="1"/>
    </xf>
    <xf numFmtId="0" fontId="35" fillId="33" borderId="39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181" fontId="13" fillId="39" borderId="10" xfId="53" applyNumberFormat="1" applyFont="1" applyFill="1" applyBorder="1" applyAlignment="1" applyProtection="1">
      <alignment horizontal="center" vertical="top" wrapText="1"/>
      <protection hidden="1"/>
    </xf>
    <xf numFmtId="0" fontId="13" fillId="39" borderId="10" xfId="53" applyNumberFormat="1" applyFont="1" applyFill="1" applyBorder="1" applyAlignment="1" applyProtection="1">
      <alignment horizontal="left" vertical="top" wrapText="1"/>
      <protection hidden="1"/>
    </xf>
    <xf numFmtId="0" fontId="24" fillId="39" borderId="10" xfId="0" applyFont="1" applyFill="1" applyBorder="1" applyAlignment="1">
      <alignment vertical="top" wrapText="1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181" fontId="13" fillId="39" borderId="15" xfId="53" applyNumberFormat="1" applyFont="1" applyFill="1" applyBorder="1" applyAlignment="1" applyProtection="1">
      <alignment horizontal="center" vertical="top" wrapText="1"/>
      <protection hidden="1"/>
    </xf>
    <xf numFmtId="0" fontId="13" fillId="39" borderId="15" xfId="53" applyNumberFormat="1" applyFont="1" applyFill="1" applyBorder="1" applyAlignment="1" applyProtection="1">
      <alignment horizontal="left" vertical="top" wrapText="1"/>
      <protection hidden="1"/>
    </xf>
    <xf numFmtId="0" fontId="82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4" fillId="0" borderId="0" xfId="0" applyFont="1" applyAlignment="1">
      <alignment horizontal="left" indent="21"/>
    </xf>
    <xf numFmtId="0" fontId="12" fillId="0" borderId="0" xfId="58" applyFont="1" applyAlignment="1">
      <alignment horizontal="left" indent="29"/>
      <protection/>
    </xf>
    <xf numFmtId="181" fontId="4" fillId="42" borderId="10" xfId="53" applyNumberFormat="1" applyFont="1" applyFill="1" applyBorder="1" applyAlignment="1" applyProtection="1">
      <alignment wrapText="1"/>
      <protection hidden="1"/>
    </xf>
    <xf numFmtId="181" fontId="4" fillId="42" borderId="10" xfId="53" applyNumberFormat="1" applyFont="1" applyFill="1" applyBorder="1" applyAlignment="1" applyProtection="1">
      <alignment/>
      <protection hidden="1"/>
    </xf>
    <xf numFmtId="183" fontId="4" fillId="42" borderId="10" xfId="53" applyNumberFormat="1" applyFont="1" applyFill="1" applyBorder="1" applyAlignment="1" applyProtection="1">
      <alignment/>
      <protection hidden="1"/>
    </xf>
    <xf numFmtId="182" fontId="4" fillId="42" borderId="10" xfId="53" applyNumberFormat="1" applyFont="1" applyFill="1" applyBorder="1" applyAlignment="1" applyProtection="1">
      <alignment horizontal="right"/>
      <protection hidden="1"/>
    </xf>
    <xf numFmtId="196" fontId="4" fillId="42" borderId="10" xfId="53" applyNumberFormat="1" applyFont="1" applyFill="1" applyBorder="1" applyAlignment="1" applyProtection="1">
      <alignment/>
      <protection hidden="1"/>
    </xf>
    <xf numFmtId="0" fontId="27" fillId="42" borderId="10" xfId="0" applyNumberFormat="1" applyFont="1" applyFill="1" applyBorder="1" applyAlignment="1">
      <alignment horizontal="left" vertical="center" wrapText="1"/>
    </xf>
    <xf numFmtId="49" fontId="27" fillId="42" borderId="15" xfId="0" applyNumberFormat="1" applyFont="1" applyFill="1" applyBorder="1" applyAlignment="1">
      <alignment horizontal="center" vertical="center"/>
    </xf>
    <xf numFmtId="49" fontId="27" fillId="42" borderId="10" xfId="0" applyNumberFormat="1" applyFont="1" applyFill="1" applyBorder="1" applyAlignment="1">
      <alignment horizontal="center" vertical="center"/>
    </xf>
    <xf numFmtId="198" fontId="11" fillId="42" borderId="10" xfId="53" applyNumberFormat="1" applyFont="1" applyFill="1" applyBorder="1" applyAlignment="1">
      <alignment horizontal="right"/>
      <protection/>
    </xf>
    <xf numFmtId="181" fontId="36" fillId="42" borderId="10" xfId="53" applyNumberFormat="1" applyFont="1" applyFill="1" applyBorder="1" applyAlignment="1" applyProtection="1">
      <alignment horizontal="left" vertical="center" wrapText="1"/>
      <protection hidden="1"/>
    </xf>
    <xf numFmtId="181" fontId="36" fillId="42" borderId="10" xfId="53" applyNumberFormat="1" applyFont="1" applyFill="1" applyBorder="1" applyAlignment="1" applyProtection="1">
      <alignment horizontal="center"/>
      <protection hidden="1"/>
    </xf>
    <xf numFmtId="182" fontId="11" fillId="42" borderId="10" xfId="53" applyNumberFormat="1" applyFont="1" applyFill="1" applyBorder="1" applyAlignment="1" applyProtection="1">
      <alignment horizontal="center"/>
      <protection hidden="1"/>
    </xf>
    <xf numFmtId="181" fontId="11" fillId="42" borderId="10" xfId="53" applyNumberFormat="1" applyFont="1" applyFill="1" applyBorder="1" applyAlignment="1" applyProtection="1">
      <alignment horizontal="center"/>
      <protection hidden="1"/>
    </xf>
    <xf numFmtId="196" fontId="80" fillId="42" borderId="10" xfId="53" applyNumberFormat="1" applyFont="1" applyFill="1" applyBorder="1" applyAlignment="1" applyProtection="1">
      <alignment horizontal="center"/>
      <protection hidden="1"/>
    </xf>
    <xf numFmtId="181" fontId="35" fillId="41" borderId="10" xfId="53" applyNumberFormat="1" applyFont="1" applyFill="1" applyBorder="1" applyAlignment="1" applyProtection="1">
      <alignment horizontal="left" vertical="center" wrapText="1"/>
      <protection hidden="1"/>
    </xf>
    <xf numFmtId="181" fontId="36" fillId="39" borderId="10" xfId="53" applyNumberFormat="1" applyFont="1" applyFill="1" applyBorder="1" applyAlignment="1" applyProtection="1">
      <alignment horizontal="left" vertical="center" wrapText="1"/>
      <protection hidden="1"/>
    </xf>
    <xf numFmtId="0" fontId="37" fillId="39" borderId="10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0" fillId="0" borderId="0" xfId="0" applyAlignment="1">
      <alignment horizontal="left" indent="5"/>
    </xf>
    <xf numFmtId="208" fontId="85" fillId="0" borderId="10" xfId="0" applyNumberFormat="1" applyFont="1" applyFill="1" applyBorder="1" applyAlignment="1">
      <alignment horizontal="left" vertical="center"/>
    </xf>
    <xf numFmtId="208" fontId="85" fillId="0" borderId="10" xfId="0" applyNumberFormat="1" applyFont="1" applyFill="1" applyBorder="1" applyAlignment="1">
      <alignment horizontal="left" vertical="center" wrapText="1"/>
    </xf>
    <xf numFmtId="208" fontId="86" fillId="0" borderId="10" xfId="0" applyNumberFormat="1" applyFont="1" applyFill="1" applyBorder="1" applyAlignment="1">
      <alignment horizontal="center" vertical="center"/>
    </xf>
    <xf numFmtId="208" fontId="86" fillId="0" borderId="10" xfId="0" applyNumberFormat="1" applyFont="1" applyFill="1" applyBorder="1" applyAlignment="1">
      <alignment wrapText="1"/>
    </xf>
    <xf numFmtId="208" fontId="84" fillId="0" borderId="10" xfId="0" applyNumberFormat="1" applyFont="1" applyFill="1" applyBorder="1" applyAlignment="1">
      <alignment horizontal="left" vertical="center"/>
    </xf>
    <xf numFmtId="208" fontId="84" fillId="0" borderId="10" xfId="0" applyNumberFormat="1" applyFont="1" applyFill="1" applyBorder="1" applyAlignment="1">
      <alignment horizontal="left" vertical="center" wrapText="1"/>
    </xf>
    <xf numFmtId="208" fontId="86" fillId="0" borderId="10" xfId="59" applyNumberFormat="1" applyFont="1" applyFill="1" applyBorder="1" applyAlignment="1" applyProtection="1">
      <alignment wrapText="1"/>
      <protection hidden="1"/>
    </xf>
    <xf numFmtId="208" fontId="84" fillId="39" borderId="10" xfId="59" applyNumberFormat="1" applyFont="1" applyFill="1" applyBorder="1" applyAlignment="1" applyProtection="1">
      <alignment horizontal="left" vertical="center" wrapText="1"/>
      <protection hidden="1"/>
    </xf>
    <xf numFmtId="208" fontId="84" fillId="0" borderId="10" xfId="59" applyNumberFormat="1" applyFont="1" applyFill="1" applyBorder="1" applyAlignment="1" applyProtection="1">
      <alignment horizontal="left" vertical="center" wrapText="1"/>
      <protection hidden="1"/>
    </xf>
    <xf numFmtId="208" fontId="86" fillId="0" borderId="10" xfId="59" applyNumberFormat="1" applyFont="1" applyFill="1" applyBorder="1" applyAlignment="1" applyProtection="1">
      <alignment horizontal="center" vertical="center" wrapText="1"/>
      <protection hidden="1"/>
    </xf>
    <xf numFmtId="209" fontId="84" fillId="0" borderId="10" xfId="59" applyNumberFormat="1" applyFont="1" applyFill="1" applyBorder="1" applyAlignment="1" applyProtection="1">
      <alignment horizontal="left" vertical="center" wrapText="1"/>
      <protection hidden="1"/>
    </xf>
    <xf numFmtId="209" fontId="86" fillId="39" borderId="10" xfId="59" applyNumberFormat="1" applyFont="1" applyFill="1" applyBorder="1" applyAlignment="1" applyProtection="1">
      <alignment horizontal="center" vertical="center" wrapText="1"/>
      <protection hidden="1"/>
    </xf>
    <xf numFmtId="209" fontId="86" fillId="0" borderId="10" xfId="59" applyNumberFormat="1" applyFont="1" applyFill="1" applyBorder="1" applyAlignment="1" applyProtection="1">
      <alignment wrapText="1"/>
      <protection hidden="1"/>
    </xf>
    <xf numFmtId="209" fontId="86" fillId="0" borderId="10" xfId="59" applyNumberFormat="1" applyFont="1" applyFill="1" applyBorder="1" applyAlignment="1" applyProtection="1">
      <alignment horizontal="center" vertical="center" wrapText="1"/>
      <protection hidden="1"/>
    </xf>
    <xf numFmtId="181" fontId="36" fillId="39" borderId="10" xfId="53" applyNumberFormat="1" applyFont="1" applyFill="1" applyBorder="1" applyAlignment="1" applyProtection="1">
      <alignment horizontal="left" vertical="center" wrapText="1"/>
      <protection hidden="1"/>
    </xf>
    <xf numFmtId="208" fontId="85" fillId="43" borderId="10" xfId="59" applyNumberFormat="1" applyFont="1" applyFill="1" applyBorder="1" applyAlignment="1" applyProtection="1">
      <alignment horizontal="left" vertical="center" wrapText="1"/>
      <protection hidden="1"/>
    </xf>
    <xf numFmtId="208" fontId="85" fillId="43" borderId="10" xfId="0" applyNumberFormat="1" applyFont="1" applyFill="1" applyBorder="1" applyAlignment="1">
      <alignment horizontal="left" vertical="center"/>
    </xf>
    <xf numFmtId="209" fontId="85" fillId="43" borderId="10" xfId="59" applyNumberFormat="1" applyFont="1" applyFill="1" applyBorder="1" applyAlignment="1" applyProtection="1">
      <alignment horizontal="left" vertical="center" wrapText="1"/>
      <protection hidden="1"/>
    </xf>
    <xf numFmtId="0" fontId="85" fillId="43" borderId="10" xfId="0" applyFont="1" applyFill="1" applyBorder="1" applyAlignment="1">
      <alignment horizontal="left" vertical="center"/>
    </xf>
    <xf numFmtId="0" fontId="85" fillId="43" borderId="10" xfId="0" applyFont="1" applyFill="1" applyBorder="1" applyAlignment="1">
      <alignment horizontal="left" vertical="center" wrapText="1"/>
    </xf>
    <xf numFmtId="208" fontId="85" fillId="0" borderId="15" xfId="0" applyNumberFormat="1" applyFont="1" applyFill="1" applyBorder="1" applyAlignment="1">
      <alignment horizontal="center" vertical="center"/>
    </xf>
    <xf numFmtId="196" fontId="82" fillId="0" borderId="33" xfId="0" applyNumberFormat="1" applyFont="1" applyBorder="1" applyAlignment="1">
      <alignment horizontal="center" vertical="center" wrapText="1"/>
    </xf>
    <xf numFmtId="196" fontId="82" fillId="0" borderId="34" xfId="0" applyNumberFormat="1" applyFont="1" applyBorder="1" applyAlignment="1">
      <alignment horizontal="center" vertical="center" wrapText="1"/>
    </xf>
    <xf numFmtId="1" fontId="87" fillId="43" borderId="18" xfId="0" applyNumberFormat="1" applyFont="1" applyFill="1" applyBorder="1" applyAlignment="1">
      <alignment horizontal="center" vertical="center" wrapText="1"/>
    </xf>
    <xf numFmtId="1" fontId="87" fillId="43" borderId="19" xfId="0" applyNumberFormat="1" applyFont="1" applyFill="1" applyBorder="1" applyAlignment="1">
      <alignment horizontal="center" vertical="center" wrapText="1"/>
    </xf>
    <xf numFmtId="1" fontId="87" fillId="43" borderId="20" xfId="0" applyNumberFormat="1" applyFont="1" applyFill="1" applyBorder="1" applyAlignment="1">
      <alignment horizontal="center" vertical="center" wrapText="1"/>
    </xf>
    <xf numFmtId="4" fontId="82" fillId="0" borderId="15" xfId="0" applyNumberFormat="1" applyFont="1" applyBorder="1" applyAlignment="1">
      <alignment/>
    </xf>
    <xf numFmtId="4" fontId="82" fillId="0" borderId="10" xfId="0" applyNumberFormat="1" applyFont="1" applyBorder="1" applyAlignment="1">
      <alignment/>
    </xf>
    <xf numFmtId="0" fontId="82" fillId="0" borderId="10" xfId="0" applyFont="1" applyBorder="1" applyAlignment="1">
      <alignment/>
    </xf>
    <xf numFmtId="2" fontId="82" fillId="43" borderId="10" xfId="0" applyNumberFormat="1" applyFont="1" applyFill="1" applyBorder="1" applyAlignment="1">
      <alignment/>
    </xf>
    <xf numFmtId="208" fontId="85" fillId="0" borderId="15" xfId="0" applyNumberFormat="1" applyFont="1" applyFill="1" applyBorder="1" applyAlignment="1">
      <alignment horizontal="left" vertical="center" wrapText="1"/>
    </xf>
    <xf numFmtId="209" fontId="85" fillId="43" borderId="10" xfId="59" applyNumberFormat="1" applyFont="1" applyFill="1" applyBorder="1" applyAlignment="1" applyProtection="1">
      <alignment horizontal="left" vertical="center" wrapText="1"/>
      <protection hidden="1"/>
    </xf>
    <xf numFmtId="4" fontId="83" fillId="43" borderId="10" xfId="0" applyNumberFormat="1" applyFont="1" applyFill="1" applyBorder="1" applyAlignment="1">
      <alignment/>
    </xf>
    <xf numFmtId="208" fontId="85" fillId="43" borderId="10" xfId="59" applyNumberFormat="1" applyFont="1" applyFill="1" applyBorder="1" applyAlignment="1" applyProtection="1">
      <alignment horizontal="left" vertical="center" wrapText="1"/>
      <protection hidden="1"/>
    </xf>
    <xf numFmtId="0" fontId="83" fillId="43" borderId="10" xfId="0" applyFont="1" applyFill="1" applyBorder="1" applyAlignment="1">
      <alignment/>
    </xf>
    <xf numFmtId="208" fontId="85" fillId="43" borderId="10" xfId="0" applyNumberFormat="1" applyFont="1" applyFill="1" applyBorder="1" applyAlignment="1">
      <alignment horizontal="left" vertical="center" wrapText="1"/>
    </xf>
    <xf numFmtId="0" fontId="35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39" fillId="33" borderId="0" xfId="53" applyNumberFormat="1" applyFont="1" applyFill="1" applyBorder="1" applyAlignment="1" applyProtection="1">
      <alignment horizontal="center"/>
      <protection hidden="1"/>
    </xf>
    <xf numFmtId="181" fontId="36" fillId="8" borderId="10" xfId="53" applyNumberFormat="1" applyFont="1" applyFill="1" applyBorder="1" applyAlignment="1" applyProtection="1">
      <alignment horizontal="center"/>
      <protection hidden="1"/>
    </xf>
    <xf numFmtId="182" fontId="10" fillId="8" borderId="10" xfId="53" applyNumberFormat="1" applyFont="1" applyFill="1" applyBorder="1" applyAlignment="1" applyProtection="1">
      <alignment horizontal="center"/>
      <protection hidden="1"/>
    </xf>
    <xf numFmtId="181" fontId="36" fillId="8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0" xfId="53" applyNumberFormat="1" applyFont="1" applyFill="1" applyBorder="1" applyAlignment="1" applyProtection="1">
      <alignment horizontal="center"/>
      <protection hidden="1"/>
    </xf>
    <xf numFmtId="181" fontId="10" fillId="8" borderId="10" xfId="53" applyNumberFormat="1" applyFont="1" applyFill="1" applyBorder="1" applyAlignment="1" applyProtection="1">
      <alignment horizontal="center"/>
      <protection hidden="1"/>
    </xf>
    <xf numFmtId="196" fontId="79" fillId="8" borderId="10" xfId="53" applyNumberFormat="1" applyFont="1" applyFill="1" applyBorder="1" applyAlignment="1" applyProtection="1">
      <alignment horizontal="center"/>
      <protection hidden="1"/>
    </xf>
    <xf numFmtId="196" fontId="10" fillId="8" borderId="10" xfId="53" applyNumberFormat="1" applyFont="1" applyFill="1" applyBorder="1" applyAlignment="1" applyProtection="1">
      <alignment horizontal="center"/>
      <protection hidden="1"/>
    </xf>
    <xf numFmtId="183" fontId="10" fillId="8" borderId="10" xfId="53" applyNumberFormat="1" applyFont="1" applyFill="1" applyBorder="1" applyAlignment="1" applyProtection="1">
      <alignment horizontal="center"/>
      <protection hidden="1"/>
    </xf>
    <xf numFmtId="181" fontId="88" fillId="8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5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5" xfId="53" applyNumberFormat="1" applyFont="1" applyFill="1" applyBorder="1" applyAlignment="1" applyProtection="1">
      <alignment horizontal="center"/>
      <protection hidden="1"/>
    </xf>
    <xf numFmtId="182" fontId="10" fillId="8" borderId="15" xfId="53" applyNumberFormat="1" applyFont="1" applyFill="1" applyBorder="1" applyAlignment="1" applyProtection="1">
      <alignment horizontal="center"/>
      <protection hidden="1"/>
    </xf>
    <xf numFmtId="181" fontId="10" fillId="8" borderId="15" xfId="53" applyNumberFormat="1" applyFont="1" applyFill="1" applyBorder="1" applyAlignment="1" applyProtection="1">
      <alignment horizontal="center"/>
      <protection hidden="1"/>
    </xf>
    <xf numFmtId="196" fontId="79" fillId="8" borderId="15" xfId="53" applyNumberFormat="1" applyFont="1" applyFill="1" applyBorder="1" applyAlignment="1" applyProtection="1">
      <alignment horizontal="center"/>
      <protection hidden="1"/>
    </xf>
    <xf numFmtId="0" fontId="42" fillId="33" borderId="19" xfId="53" applyNumberFormat="1" applyFont="1" applyFill="1" applyBorder="1" applyAlignment="1" applyProtection="1">
      <alignment horizontal="center" wrapText="1"/>
      <protection hidden="1"/>
    </xf>
    <xf numFmtId="0" fontId="42" fillId="33" borderId="19" xfId="53" applyNumberFormat="1" applyFont="1" applyFill="1" applyBorder="1" applyAlignment="1" applyProtection="1">
      <alignment horizontal="center"/>
      <protection hidden="1"/>
    </xf>
    <xf numFmtId="0" fontId="42" fillId="33" borderId="40" xfId="53" applyNumberFormat="1" applyFont="1" applyFill="1" applyBorder="1" applyAlignment="1" applyProtection="1">
      <alignment horizontal="center"/>
      <protection hidden="1"/>
    </xf>
    <xf numFmtId="196" fontId="42" fillId="33" borderId="19" xfId="53" applyNumberFormat="1" applyFont="1" applyFill="1" applyBorder="1" applyAlignment="1" applyProtection="1">
      <alignment horizontal="center"/>
      <protection hidden="1"/>
    </xf>
    <xf numFmtId="181" fontId="36" fillId="39" borderId="10" xfId="53" applyNumberFormat="1" applyFont="1" applyFill="1" applyBorder="1" applyAlignment="1" applyProtection="1">
      <alignment horizontal="left" vertical="center" wrapText="1"/>
      <protection hidden="1"/>
    </xf>
    <xf numFmtId="181" fontId="88" fillId="39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41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16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17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indent="5"/>
    </xf>
    <xf numFmtId="0" fontId="17" fillId="0" borderId="15" xfId="0" applyFont="1" applyBorder="1" applyAlignment="1">
      <alignment horizontal="justify" wrapText="1"/>
    </xf>
    <xf numFmtId="0" fontId="5" fillId="33" borderId="0" xfId="55" applyFont="1" applyFill="1" applyAlignment="1" applyProtection="1">
      <alignment horizontal="right"/>
      <protection hidden="1"/>
    </xf>
    <xf numFmtId="0" fontId="11" fillId="33" borderId="0" xfId="53" applyFont="1" applyFill="1">
      <alignment/>
      <protection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0" fontId="6" fillId="33" borderId="0" xfId="57" applyFont="1" applyFill="1" applyAlignment="1" applyProtection="1">
      <alignment horizontal="right"/>
      <protection hidden="1"/>
    </xf>
    <xf numFmtId="0" fontId="13" fillId="33" borderId="0" xfId="57" applyFont="1" applyFill="1" applyAlignment="1" applyProtection="1">
      <alignment horizontal="right"/>
      <protection hidden="1"/>
    </xf>
    <xf numFmtId="0" fontId="82" fillId="0" borderId="29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196" fontId="82" fillId="0" borderId="30" xfId="0" applyNumberFormat="1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41" xfId="0" applyFont="1" applyFill="1" applyBorder="1" applyAlignment="1">
      <alignment horizontal="center" vertical="top" wrapText="1"/>
    </xf>
    <xf numFmtId="0" fontId="12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4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left" vertical="center" wrapText="1"/>
    </xf>
    <xf numFmtId="0" fontId="89" fillId="0" borderId="17" xfId="0" applyFont="1" applyBorder="1" applyAlignment="1">
      <alignment horizontal="left" wrapText="1"/>
    </xf>
    <xf numFmtId="0" fontId="83" fillId="0" borderId="43" xfId="0" applyFont="1" applyFill="1" applyBorder="1" applyAlignment="1">
      <alignment horizontal="left" vertical="top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7" fillId="0" borderId="42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17" fillId="0" borderId="43" xfId="0" applyFont="1" applyBorder="1" applyAlignment="1">
      <alignment horizontal="left" vertical="top" wrapText="1"/>
    </xf>
    <xf numFmtId="0" fontId="0" fillId="0" borderId="39" xfId="0" applyBorder="1" applyAlignment="1">
      <alignment wrapText="1"/>
    </xf>
    <xf numFmtId="0" fontId="0" fillId="0" borderId="47" xfId="0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58" applyFont="1" applyAlignment="1">
      <alignment horizontal="left" indent="6"/>
      <protection/>
    </xf>
    <xf numFmtId="0" fontId="0" fillId="0" borderId="0" xfId="0" applyAlignment="1">
      <alignment horizontal="left" indent="6"/>
    </xf>
    <xf numFmtId="0" fontId="9" fillId="33" borderId="0" xfId="57" applyFont="1" applyFill="1" applyAlignment="1" applyProtection="1">
      <alignment horizontal="center" wrapText="1"/>
      <protection hidden="1"/>
    </xf>
    <xf numFmtId="0" fontId="85" fillId="0" borderId="0" xfId="0" applyFont="1" applyAlignment="1">
      <alignment/>
    </xf>
    <xf numFmtId="0" fontId="3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5" fillId="33" borderId="21" xfId="53" applyNumberFormat="1" applyFont="1" applyFill="1" applyBorder="1" applyAlignment="1" applyProtection="1">
      <alignment horizontal="center" vertical="center" wrapText="1"/>
      <protection hidden="1"/>
    </xf>
    <xf numFmtId="0" fontId="35" fillId="33" borderId="10" xfId="53" applyNumberFormat="1" applyFont="1" applyFill="1" applyBorder="1" applyAlignment="1" applyProtection="1">
      <alignment horizontal="center" vertical="center"/>
      <protection hidden="1"/>
    </xf>
    <xf numFmtId="0" fontId="39" fillId="33" borderId="18" xfId="53" applyNumberFormat="1" applyFont="1" applyFill="1" applyBorder="1" applyAlignment="1" applyProtection="1">
      <alignment horizontal="center" wrapText="1"/>
      <protection hidden="1"/>
    </xf>
    <xf numFmtId="0" fontId="39" fillId="33" borderId="19" xfId="53" applyNumberFormat="1" applyFont="1" applyFill="1" applyBorder="1" applyAlignment="1" applyProtection="1">
      <alignment horizontal="center" wrapText="1"/>
      <protection hidden="1"/>
    </xf>
    <xf numFmtId="181" fontId="35" fillId="40" borderId="15" xfId="53" applyNumberFormat="1" applyFont="1" applyFill="1" applyBorder="1" applyAlignment="1" applyProtection="1">
      <alignment horizontal="left" vertical="center" wrapText="1"/>
      <protection hidden="1"/>
    </xf>
    <xf numFmtId="181" fontId="35" fillId="11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41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52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16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17" xfId="53" applyNumberFormat="1" applyFont="1" applyFill="1" applyBorder="1" applyAlignment="1" applyProtection="1">
      <alignment horizontal="left" vertical="center" wrapText="1"/>
      <protection hidden="1"/>
    </xf>
    <xf numFmtId="0" fontId="35" fillId="33" borderId="10" xfId="53" applyNumberFormat="1" applyFont="1" applyFill="1" applyBorder="1" applyAlignment="1" applyProtection="1">
      <alignment horizontal="center"/>
      <protection hidden="1"/>
    </xf>
    <xf numFmtId="0" fontId="35" fillId="33" borderId="21" xfId="53" applyNumberFormat="1" applyFont="1" applyFill="1" applyBorder="1" applyAlignment="1" applyProtection="1">
      <alignment horizontal="center"/>
      <protection hidden="1"/>
    </xf>
    <xf numFmtId="181" fontId="36" fillId="39" borderId="10" xfId="53" applyNumberFormat="1" applyFont="1" applyFill="1" applyBorder="1" applyAlignment="1" applyProtection="1">
      <alignment horizontal="left" vertical="center" wrapText="1"/>
      <protection hidden="1"/>
    </xf>
    <xf numFmtId="181" fontId="36" fillId="39" borderId="42" xfId="53" applyNumberFormat="1" applyFont="1" applyFill="1" applyBorder="1" applyAlignment="1" applyProtection="1">
      <alignment horizontal="left" vertical="center" wrapText="1"/>
      <protection hidden="1"/>
    </xf>
    <xf numFmtId="181" fontId="36" fillId="39" borderId="16" xfId="53" applyNumberFormat="1" applyFont="1" applyFill="1" applyBorder="1" applyAlignment="1" applyProtection="1">
      <alignment horizontal="left" vertical="center" wrapText="1"/>
      <protection hidden="1"/>
    </xf>
    <xf numFmtId="181" fontId="36" fillId="39" borderId="17" xfId="53" applyNumberFormat="1" applyFont="1" applyFill="1" applyBorder="1" applyAlignment="1" applyProtection="1">
      <alignment horizontal="left" vertical="center" wrapText="1"/>
      <protection hidden="1"/>
    </xf>
    <xf numFmtId="181" fontId="35" fillId="39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81" fontId="35" fillId="39" borderId="42" xfId="53" applyNumberFormat="1" applyFont="1" applyFill="1" applyBorder="1" applyAlignment="1" applyProtection="1">
      <alignment horizontal="left" vertical="center" wrapText="1"/>
      <protection hidden="1"/>
    </xf>
    <xf numFmtId="181" fontId="88" fillId="39" borderId="42" xfId="53" applyNumberFormat="1" applyFont="1" applyFill="1" applyBorder="1" applyAlignment="1" applyProtection="1">
      <alignment horizontal="left" vertical="center" wrapText="1"/>
      <protection hidden="1"/>
    </xf>
    <xf numFmtId="181" fontId="88" fillId="39" borderId="16" xfId="53" applyNumberFormat="1" applyFont="1" applyFill="1" applyBorder="1" applyAlignment="1" applyProtection="1">
      <alignment horizontal="left" vertical="center" wrapText="1"/>
      <protection hidden="1"/>
    </xf>
    <xf numFmtId="181" fontId="88" fillId="39" borderId="17" xfId="53" applyNumberFormat="1" applyFont="1" applyFill="1" applyBorder="1" applyAlignment="1" applyProtection="1">
      <alignment horizontal="left" vertical="center" wrapText="1"/>
      <protection hidden="1"/>
    </xf>
    <xf numFmtId="181" fontId="88" fillId="39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11" borderId="42" xfId="53" applyNumberFormat="1" applyFont="1" applyFill="1" applyBorder="1" applyAlignment="1" applyProtection="1">
      <alignment horizontal="left" vertical="center" wrapText="1"/>
      <protection hidden="1"/>
    </xf>
    <xf numFmtId="181" fontId="35" fillId="11" borderId="16" xfId="53" applyNumberFormat="1" applyFont="1" applyFill="1" applyBorder="1" applyAlignment="1" applyProtection="1">
      <alignment horizontal="left" vertical="center" wrapText="1"/>
      <protection hidden="1"/>
    </xf>
    <xf numFmtId="181" fontId="35" fillId="11" borderId="17" xfId="53" applyNumberFormat="1" applyFont="1" applyFill="1" applyBorder="1" applyAlignment="1" applyProtection="1">
      <alignment horizontal="left" vertical="center" wrapText="1"/>
      <protection hidden="1"/>
    </xf>
    <xf numFmtId="181" fontId="81" fillId="39" borderId="10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52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6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7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42" xfId="53" applyNumberFormat="1" applyFont="1" applyFill="1" applyBorder="1" applyAlignment="1" applyProtection="1">
      <alignment horizontal="left" vertical="center" wrapText="1"/>
      <protection hidden="1"/>
    </xf>
    <xf numFmtId="181" fontId="35" fillId="8" borderId="10" xfId="53" applyNumberFormat="1" applyFont="1" applyFill="1" applyBorder="1" applyAlignment="1" applyProtection="1">
      <alignment horizontal="left" vertical="center" wrapText="1"/>
      <protection hidden="1"/>
    </xf>
    <xf numFmtId="0" fontId="42" fillId="33" borderId="53" xfId="53" applyNumberFormat="1" applyFont="1" applyFill="1" applyBorder="1" applyAlignment="1" applyProtection="1">
      <alignment horizontal="left" wrapText="1"/>
      <protection hidden="1"/>
    </xf>
    <xf numFmtId="0" fontId="91" fillId="0" borderId="54" xfId="0" applyFont="1" applyBorder="1" applyAlignment="1">
      <alignment horizontal="left" wrapText="1"/>
    </xf>
    <xf numFmtId="0" fontId="91" fillId="0" borderId="55" xfId="0" applyFont="1" applyBorder="1" applyAlignment="1">
      <alignment horizontal="left" wrapText="1"/>
    </xf>
    <xf numFmtId="181" fontId="35" fillId="8" borderId="15" xfId="53" applyNumberFormat="1" applyFont="1" applyFill="1" applyBorder="1" applyAlignment="1" applyProtection="1">
      <alignment horizontal="left" vertical="center" wrapText="1"/>
      <protection hidden="1"/>
    </xf>
    <xf numFmtId="181" fontId="81" fillId="39" borderId="42" xfId="53" applyNumberFormat="1" applyFont="1" applyFill="1" applyBorder="1" applyAlignment="1" applyProtection="1">
      <alignment horizontal="left" vertical="center" wrapText="1"/>
      <protection hidden="1"/>
    </xf>
    <xf numFmtId="181" fontId="81" fillId="39" borderId="16" xfId="53" applyNumberFormat="1" applyFont="1" applyFill="1" applyBorder="1" applyAlignment="1" applyProtection="1">
      <alignment horizontal="left" vertical="center" wrapText="1"/>
      <protection hidden="1"/>
    </xf>
    <xf numFmtId="181" fontId="81" fillId="39" borderId="17" xfId="53" applyNumberFormat="1" applyFont="1" applyFill="1" applyBorder="1" applyAlignment="1" applyProtection="1">
      <alignment horizontal="left" vertical="center" wrapText="1"/>
      <protection hidden="1"/>
    </xf>
    <xf numFmtId="181" fontId="88" fillId="8" borderId="10" xfId="53" applyNumberFormat="1" applyFont="1" applyFill="1" applyBorder="1" applyAlignment="1" applyProtection="1">
      <alignment horizontal="left" vertical="center" wrapText="1"/>
      <protection hidden="1"/>
    </xf>
    <xf numFmtId="0" fontId="37" fillId="39" borderId="10" xfId="0" applyFont="1" applyFill="1" applyBorder="1" applyAlignment="1">
      <alignment horizontal="left" vertical="center" wrapText="1"/>
    </xf>
    <xf numFmtId="0" fontId="37" fillId="39" borderId="42" xfId="0" applyFont="1" applyFill="1" applyBorder="1" applyAlignment="1">
      <alignment horizontal="left" vertical="center" wrapText="1"/>
    </xf>
    <xf numFmtId="0" fontId="81" fillId="39" borderId="16" xfId="0" applyFont="1" applyFill="1" applyBorder="1" applyAlignment="1">
      <alignment horizontal="left" vertical="center" wrapText="1"/>
    </xf>
    <xf numFmtId="0" fontId="81" fillId="39" borderId="17" xfId="0" applyFont="1" applyFill="1" applyBorder="1" applyAlignment="1">
      <alignment horizontal="left" vertical="center" wrapText="1"/>
    </xf>
    <xf numFmtId="0" fontId="40" fillId="39" borderId="42" xfId="0" applyFont="1" applyFill="1" applyBorder="1" applyAlignment="1">
      <alignment horizontal="left" vertical="center" wrapText="1"/>
    </xf>
    <xf numFmtId="0" fontId="91" fillId="0" borderId="16" xfId="0" applyFont="1" applyBorder="1" applyAlignment="1">
      <alignment horizontal="left" vertical="center" wrapText="1"/>
    </xf>
    <xf numFmtId="0" fontId="91" fillId="0" borderId="17" xfId="0" applyFont="1" applyBorder="1" applyAlignment="1">
      <alignment horizontal="left" vertical="center" wrapText="1"/>
    </xf>
    <xf numFmtId="0" fontId="37" fillId="39" borderId="16" xfId="0" applyFont="1" applyFill="1" applyBorder="1" applyAlignment="1">
      <alignment horizontal="left" vertical="center" wrapText="1"/>
    </xf>
    <xf numFmtId="0" fontId="37" fillId="39" borderId="17" xfId="0" applyFont="1" applyFill="1" applyBorder="1" applyAlignment="1">
      <alignment horizontal="left" vertical="center" wrapText="1"/>
    </xf>
    <xf numFmtId="181" fontId="39" fillId="39" borderId="42" xfId="53" applyNumberFormat="1" applyFont="1" applyFill="1" applyBorder="1" applyAlignment="1" applyProtection="1">
      <alignment horizontal="left" vertical="center" wrapText="1"/>
      <protection hidden="1"/>
    </xf>
    <xf numFmtId="0" fontId="37" fillId="39" borderId="42" xfId="0" applyFont="1" applyFill="1" applyBorder="1" applyAlignment="1">
      <alignment horizontal="left" vertical="center"/>
    </xf>
    <xf numFmtId="0" fontId="37" fillId="39" borderId="16" xfId="0" applyFont="1" applyFill="1" applyBorder="1" applyAlignment="1">
      <alignment horizontal="left" vertical="center"/>
    </xf>
    <xf numFmtId="0" fontId="37" fillId="39" borderId="17" xfId="0" applyFont="1" applyFill="1" applyBorder="1" applyAlignment="1">
      <alignment horizontal="left" vertical="center"/>
    </xf>
    <xf numFmtId="181" fontId="35" fillId="41" borderId="42" xfId="53" applyNumberFormat="1" applyFont="1" applyFill="1" applyBorder="1" applyAlignment="1" applyProtection="1">
      <alignment horizontal="left" vertical="center" wrapText="1"/>
      <protection hidden="1"/>
    </xf>
    <xf numFmtId="181" fontId="35" fillId="41" borderId="16" xfId="53" applyNumberFormat="1" applyFont="1" applyFill="1" applyBorder="1" applyAlignment="1" applyProtection="1">
      <alignment horizontal="left" vertical="center" wrapText="1"/>
      <protection hidden="1"/>
    </xf>
    <xf numFmtId="181" fontId="35" fillId="41" borderId="17" xfId="53" applyNumberFormat="1" applyFont="1" applyFill="1" applyBorder="1" applyAlignment="1" applyProtection="1">
      <alignment horizontal="left" vertical="center" wrapText="1"/>
      <protection hidden="1"/>
    </xf>
    <xf numFmtId="181" fontId="36" fillId="42" borderId="42" xfId="53" applyNumberFormat="1" applyFont="1" applyFill="1" applyBorder="1" applyAlignment="1" applyProtection="1">
      <alignment horizontal="left" vertical="center" wrapText="1"/>
      <protection hidden="1"/>
    </xf>
    <xf numFmtId="0" fontId="0" fillId="42" borderId="16" xfId="0" applyFill="1" applyBorder="1" applyAlignment="1">
      <alignment horizontal="left" vertical="center" wrapText="1"/>
    </xf>
    <xf numFmtId="0" fontId="0" fillId="42" borderId="17" xfId="0" applyFill="1" applyBorder="1" applyAlignment="1">
      <alignment horizontal="left" vertical="center" wrapText="1"/>
    </xf>
    <xf numFmtId="0" fontId="12" fillId="0" borderId="0" xfId="58" applyFont="1" applyAlignment="1">
      <alignment horizontal="left" indent="5"/>
      <protection/>
    </xf>
    <xf numFmtId="0" fontId="0" fillId="0" borderId="0" xfId="0" applyAlignment="1">
      <alignment horizontal="left" indent="5"/>
    </xf>
    <xf numFmtId="0" fontId="9" fillId="33" borderId="0" xfId="56" applyFont="1" applyFill="1" applyAlignment="1" applyProtection="1">
      <alignment horizontal="center" wrapText="1"/>
      <protection hidden="1"/>
    </xf>
    <xf numFmtId="0" fontId="35" fillId="33" borderId="43" xfId="53" applyNumberFormat="1" applyFont="1" applyFill="1" applyBorder="1" applyAlignment="1" applyProtection="1">
      <alignment horizontal="center" vertical="center" wrapText="1"/>
      <protection hidden="1"/>
    </xf>
    <xf numFmtId="0" fontId="35" fillId="33" borderId="4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5" fillId="33" borderId="43" xfId="53" applyNumberFormat="1" applyFont="1" applyFill="1" applyBorder="1" applyAlignment="1" applyProtection="1">
      <alignment horizontal="center" vertical="center"/>
      <protection hidden="1"/>
    </xf>
    <xf numFmtId="0" fontId="35" fillId="33" borderId="56" xfId="53" applyNumberFormat="1" applyFont="1" applyFill="1" applyBorder="1" applyAlignment="1" applyProtection="1">
      <alignment horizontal="center" vertical="center"/>
      <protection hidden="1"/>
    </xf>
    <xf numFmtId="0" fontId="35" fillId="33" borderId="44" xfId="53" applyNumberFormat="1" applyFont="1" applyFill="1" applyBorder="1" applyAlignment="1" applyProtection="1">
      <alignment horizontal="center" vertical="center"/>
      <protection hidden="1"/>
    </xf>
    <xf numFmtId="0" fontId="35" fillId="33" borderId="39" xfId="53" applyNumberFormat="1" applyFont="1" applyFill="1" applyBorder="1" applyAlignment="1" applyProtection="1">
      <alignment horizontal="center" vertical="center"/>
      <protection hidden="1"/>
    </xf>
    <xf numFmtId="0" fontId="35" fillId="33" borderId="0" xfId="53" applyNumberFormat="1" applyFont="1" applyFill="1" applyBorder="1" applyAlignment="1" applyProtection="1">
      <alignment horizontal="center" vertical="center"/>
      <protection hidden="1"/>
    </xf>
    <xf numFmtId="0" fontId="35" fillId="33" borderId="47" xfId="53" applyNumberFormat="1" applyFont="1" applyFill="1" applyBorder="1" applyAlignment="1" applyProtection="1">
      <alignment horizontal="center" vertical="center"/>
      <protection hidden="1"/>
    </xf>
    <xf numFmtId="0" fontId="35" fillId="33" borderId="57" xfId="53" applyNumberFormat="1" applyFont="1" applyFill="1" applyBorder="1" applyAlignment="1" applyProtection="1">
      <alignment horizontal="center" vertical="center"/>
      <protection hidden="1"/>
    </xf>
    <xf numFmtId="0" fontId="35" fillId="33" borderId="41" xfId="53" applyNumberFormat="1" applyFont="1" applyFill="1" applyBorder="1" applyAlignment="1" applyProtection="1">
      <alignment horizontal="center" vertical="center"/>
      <protection hidden="1"/>
    </xf>
    <xf numFmtId="0" fontId="35" fillId="33" borderId="35" xfId="53" applyNumberFormat="1" applyFont="1" applyFill="1" applyBorder="1" applyAlignment="1" applyProtection="1">
      <alignment horizontal="center" vertical="center"/>
      <protection hidden="1"/>
    </xf>
    <xf numFmtId="49" fontId="28" fillId="0" borderId="0" xfId="0" applyNumberFormat="1" applyFont="1" applyAlignment="1">
      <alignment horizontal="center"/>
    </xf>
    <xf numFmtId="0" fontId="89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49" fontId="25" fillId="0" borderId="58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58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54" xfId="0" applyFont="1" applyBorder="1" applyAlignment="1">
      <alignment horizontal="center" vertical="center"/>
    </xf>
    <xf numFmtId="0" fontId="89" fillId="0" borderId="54" xfId="0" applyFont="1" applyBorder="1" applyAlignment="1">
      <alignment/>
    </xf>
    <xf numFmtId="0" fontId="89" fillId="0" borderId="14" xfId="0" applyFont="1" applyBorder="1" applyAlignment="1">
      <alignment/>
    </xf>
    <xf numFmtId="0" fontId="16" fillId="0" borderId="5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2" fillId="0" borderId="0" xfId="58" applyFont="1" applyAlignment="1">
      <alignment horizontal="left" indent="3"/>
      <protection/>
    </xf>
    <xf numFmtId="0" fontId="0" fillId="0" borderId="0" xfId="0" applyAlignment="1">
      <alignment horizontal="left" indent="3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53" applyFont="1" applyAlignment="1">
      <alignment horizontal="center" wrapText="1"/>
      <protection/>
    </xf>
    <xf numFmtId="0" fontId="12" fillId="0" borderId="0" xfId="58" applyFont="1" applyAlignment="1">
      <alignment horizontal="left" indent="7"/>
      <protection/>
    </xf>
    <xf numFmtId="0" fontId="11" fillId="0" borderId="0" xfId="53" applyFont="1" applyAlignment="1">
      <alignment horizontal="left" indent="7"/>
      <protection/>
    </xf>
    <xf numFmtId="181" fontId="4" fillId="42" borderId="10" xfId="53" applyNumberFormat="1" applyFont="1" applyFill="1" applyBorder="1" applyAlignment="1" applyProtection="1">
      <alignment wrapText="1"/>
      <protection hidden="1"/>
    </xf>
    <xf numFmtId="181" fontId="4" fillId="39" borderId="10" xfId="53" applyNumberFormat="1" applyFont="1" applyFill="1" applyBorder="1" applyAlignment="1" applyProtection="1">
      <alignment wrapText="1"/>
      <protection hidden="1"/>
    </xf>
    <xf numFmtId="181" fontId="4" fillId="0" borderId="10" xfId="53" applyNumberFormat="1" applyFont="1" applyFill="1" applyBorder="1" applyAlignment="1" applyProtection="1">
      <alignment wrapText="1"/>
      <protection hidden="1"/>
    </xf>
    <xf numFmtId="181" fontId="4" fillId="39" borderId="42" xfId="53" applyNumberFormat="1" applyFont="1" applyFill="1" applyBorder="1" applyAlignment="1" applyProtection="1">
      <alignment wrapText="1"/>
      <protection hidden="1"/>
    </xf>
    <xf numFmtId="0" fontId="0" fillId="0" borderId="16" xfId="0" applyBorder="1" applyAlignment="1">
      <alignment wrapText="1"/>
    </xf>
    <xf numFmtId="181" fontId="3" fillId="37" borderId="10" xfId="53" applyNumberFormat="1" applyFont="1" applyFill="1" applyBorder="1" applyAlignment="1" applyProtection="1">
      <alignment horizontal="left" wrapText="1"/>
      <protection hidden="1"/>
    </xf>
    <xf numFmtId="181" fontId="4" fillId="0" borderId="10" xfId="53" applyNumberFormat="1" applyFont="1" applyFill="1" applyBorder="1" applyAlignment="1" applyProtection="1">
      <alignment horizontal="left" wrapText="1"/>
      <protection hidden="1"/>
    </xf>
    <xf numFmtId="0" fontId="3" fillId="33" borderId="42" xfId="53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53" applyNumberFormat="1" applyFont="1" applyFill="1" applyBorder="1" applyAlignment="1" applyProtection="1">
      <alignment horizontal="center" vertical="center" wrapText="1"/>
      <protection hidden="1"/>
    </xf>
    <xf numFmtId="0" fontId="31" fillId="39" borderId="42" xfId="0" applyFont="1" applyFill="1" applyBorder="1" applyAlignment="1">
      <alignment wrapText="1"/>
    </xf>
    <xf numFmtId="0" fontId="0" fillId="39" borderId="16" xfId="0" applyFill="1" applyBorder="1" applyAlignment="1">
      <alignment wrapText="1"/>
    </xf>
    <xf numFmtId="0" fontId="0" fillId="39" borderId="17" xfId="0" applyFill="1" applyBorder="1" applyAlignment="1">
      <alignment wrapText="1"/>
    </xf>
    <xf numFmtId="181" fontId="3" fillId="35" borderId="10" xfId="53" applyNumberFormat="1" applyFont="1" applyFill="1" applyBorder="1" applyAlignment="1" applyProtection="1">
      <alignment wrapText="1"/>
      <protection hidden="1"/>
    </xf>
    <xf numFmtId="181" fontId="3" fillId="37" borderId="52" xfId="53" applyNumberFormat="1" applyFont="1" applyFill="1" applyBorder="1" applyAlignment="1" applyProtection="1">
      <alignment horizontal="left" wrapText="1"/>
      <protection hidden="1"/>
    </xf>
    <xf numFmtId="181" fontId="3" fillId="37" borderId="16" xfId="53" applyNumberFormat="1" applyFont="1" applyFill="1" applyBorder="1" applyAlignment="1" applyProtection="1">
      <alignment horizontal="left" wrapText="1"/>
      <protection hidden="1"/>
    </xf>
    <xf numFmtId="181" fontId="3" fillId="37" borderId="17" xfId="53" applyNumberFormat="1" applyFont="1" applyFill="1" applyBorder="1" applyAlignment="1" applyProtection="1">
      <alignment horizontal="left" wrapText="1"/>
      <protection hidden="1"/>
    </xf>
    <xf numFmtId="181" fontId="3" fillId="44" borderId="10" xfId="53" applyNumberFormat="1" applyFont="1" applyFill="1" applyBorder="1" applyAlignment="1" applyProtection="1">
      <alignment wrapText="1"/>
      <protection hidden="1"/>
    </xf>
    <xf numFmtId="181" fontId="4" fillId="0" borderId="42" xfId="53" applyNumberFormat="1" applyFont="1" applyFill="1" applyBorder="1" applyAlignment="1" applyProtection="1">
      <alignment wrapText="1"/>
      <protection hidden="1"/>
    </xf>
    <xf numFmtId="0" fontId="31" fillId="0" borderId="10" xfId="0" applyFont="1" applyFill="1" applyBorder="1" applyAlignment="1">
      <alignment wrapText="1"/>
    </xf>
    <xf numFmtId="181" fontId="4" fillId="39" borderId="10" xfId="53" applyNumberFormat="1" applyFont="1" applyFill="1" applyBorder="1" applyAlignment="1" applyProtection="1">
      <alignment horizontal="left" wrapText="1"/>
      <protection hidden="1"/>
    </xf>
    <xf numFmtId="181" fontId="4" fillId="11" borderId="42" xfId="53" applyNumberFormat="1" applyFont="1" applyFill="1" applyBorder="1" applyAlignment="1" applyProtection="1">
      <alignment wrapText="1"/>
      <protection hidden="1"/>
    </xf>
    <xf numFmtId="0" fontId="0" fillId="11" borderId="16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181" fontId="3" fillId="36" borderId="42" xfId="53" applyNumberFormat="1" applyFont="1" applyFill="1" applyBorder="1" applyAlignment="1" applyProtection="1">
      <alignment wrapText="1"/>
      <protection hidden="1"/>
    </xf>
    <xf numFmtId="181" fontId="3" fillId="36" borderId="16" xfId="53" applyNumberFormat="1" applyFont="1" applyFill="1" applyBorder="1" applyAlignment="1" applyProtection="1">
      <alignment wrapText="1"/>
      <protection hidden="1"/>
    </xf>
    <xf numFmtId="181" fontId="3" fillId="36" borderId="17" xfId="53" applyNumberFormat="1" applyFont="1" applyFill="1" applyBorder="1" applyAlignment="1" applyProtection="1">
      <alignment wrapText="1"/>
      <protection hidden="1"/>
    </xf>
    <xf numFmtId="181" fontId="3" fillId="34" borderId="10" xfId="53" applyNumberFormat="1" applyFont="1" applyFill="1" applyBorder="1" applyAlignment="1" applyProtection="1">
      <alignment wrapText="1"/>
      <protection hidden="1"/>
    </xf>
    <xf numFmtId="0" fontId="31" fillId="0" borderId="42" xfId="0" applyFont="1" applyFill="1" applyBorder="1" applyAlignment="1">
      <alignment wrapText="1"/>
    </xf>
    <xf numFmtId="0" fontId="31" fillId="39" borderId="10" xfId="0" applyFont="1" applyFill="1" applyBorder="1" applyAlignment="1">
      <alignment wrapText="1"/>
    </xf>
    <xf numFmtId="0" fontId="3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21" xfId="53" applyNumberFormat="1" applyFont="1" applyFill="1" applyBorder="1" applyAlignment="1" applyProtection="1">
      <alignment horizontal="center" vertical="center"/>
      <protection hidden="1"/>
    </xf>
    <xf numFmtId="0" fontId="41" fillId="33" borderId="18" xfId="53" applyNumberFormat="1" applyFont="1" applyFill="1" applyBorder="1" applyAlignment="1" applyProtection="1">
      <alignment horizontal="center" wrapText="1"/>
      <protection hidden="1"/>
    </xf>
    <xf numFmtId="0" fontId="41" fillId="33" borderId="19" xfId="53" applyNumberFormat="1" applyFont="1" applyFill="1" applyBorder="1" applyAlignment="1" applyProtection="1">
      <alignment horizontal="center" wrapText="1"/>
      <protection hidden="1"/>
    </xf>
    <xf numFmtId="181" fontId="3" fillId="0" borderId="15" xfId="53" applyNumberFormat="1" applyFont="1" applyFill="1" applyBorder="1" applyAlignment="1" applyProtection="1">
      <alignment wrapText="1"/>
      <protection hidden="1"/>
    </xf>
    <xf numFmtId="0" fontId="13" fillId="33" borderId="0" xfId="55" applyFont="1" applyFill="1" applyAlignment="1" applyProtection="1">
      <alignment horizontal="left" vertical="top" indent="17"/>
      <protection hidden="1"/>
    </xf>
    <xf numFmtId="0" fontId="0" fillId="0" borderId="0" xfId="0" applyAlignment="1">
      <alignment horizontal="left" indent="17"/>
    </xf>
    <xf numFmtId="0" fontId="13" fillId="33" borderId="0" xfId="53" applyFont="1" applyFill="1" applyAlignment="1">
      <alignment horizontal="left" vertical="top" indent="17"/>
      <protection/>
    </xf>
    <xf numFmtId="196" fontId="11" fillId="33" borderId="0" xfId="53" applyNumberFormat="1" applyFont="1" applyFill="1" applyAlignment="1">
      <alignment horizontal="left" indent="17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27.8515625" style="0" customWidth="1"/>
    <col min="2" max="2" width="58.8515625" style="0" customWidth="1"/>
    <col min="3" max="3" width="13.140625" style="0" customWidth="1"/>
    <col min="4" max="5" width="14.421875" style="0" customWidth="1"/>
  </cols>
  <sheetData>
    <row r="1" spans="2:5" ht="15.75">
      <c r="B1" s="30"/>
      <c r="C1" s="41"/>
      <c r="D1" s="498" t="s">
        <v>101</v>
      </c>
      <c r="E1" s="499"/>
    </row>
    <row r="2" spans="2:5" ht="15.75">
      <c r="B2" s="30"/>
      <c r="C2" s="41"/>
      <c r="D2" s="498" t="s">
        <v>30</v>
      </c>
      <c r="E2" s="499"/>
    </row>
    <row r="3" spans="2:5" ht="15.75">
      <c r="B3" s="30"/>
      <c r="C3" s="41"/>
      <c r="D3" s="498" t="s">
        <v>31</v>
      </c>
      <c r="E3" s="499"/>
    </row>
    <row r="4" spans="2:5" ht="15.75">
      <c r="B4" s="30"/>
      <c r="C4" s="41"/>
      <c r="D4" s="498" t="s">
        <v>325</v>
      </c>
      <c r="E4" s="499"/>
    </row>
    <row r="5" spans="2:5" ht="15.75">
      <c r="B5" s="30"/>
      <c r="C5" s="41"/>
      <c r="D5" s="498" t="s">
        <v>486</v>
      </c>
      <c r="E5" s="499"/>
    </row>
    <row r="6" spans="1:5" ht="18.75">
      <c r="A6" s="496" t="s">
        <v>328</v>
      </c>
      <c r="B6" s="496"/>
      <c r="C6" s="496"/>
      <c r="D6" s="496"/>
      <c r="E6" s="496"/>
    </row>
    <row r="7" spans="1:5" ht="41.25" customHeight="1" thickBot="1">
      <c r="A7" s="497" t="s">
        <v>503</v>
      </c>
      <c r="B7" s="497"/>
      <c r="C7" s="497"/>
      <c r="D7" s="497"/>
      <c r="E7" s="497"/>
    </row>
    <row r="8" spans="1:5" ht="22.5" customHeight="1">
      <c r="A8" s="490" t="s">
        <v>608</v>
      </c>
      <c r="B8" s="492" t="s">
        <v>609</v>
      </c>
      <c r="C8" s="494" t="s">
        <v>610</v>
      </c>
      <c r="D8" s="492"/>
      <c r="E8" s="495"/>
    </row>
    <row r="9" spans="1:5" ht="29.25" customHeight="1" thickBot="1">
      <c r="A9" s="491"/>
      <c r="B9" s="493"/>
      <c r="C9" s="439" t="s">
        <v>193</v>
      </c>
      <c r="D9" s="439" t="s">
        <v>285</v>
      </c>
      <c r="E9" s="440" t="s">
        <v>464</v>
      </c>
    </row>
    <row r="10" spans="1:5" ht="15.75" thickBot="1">
      <c r="A10" s="441">
        <v>1</v>
      </c>
      <c r="B10" s="442">
        <v>2</v>
      </c>
      <c r="C10" s="442">
        <v>3</v>
      </c>
      <c r="D10" s="442">
        <v>4</v>
      </c>
      <c r="E10" s="443">
        <v>5</v>
      </c>
    </row>
    <row r="11" spans="1:5" ht="29.25" customHeight="1">
      <c r="A11" s="438" t="s">
        <v>329</v>
      </c>
      <c r="B11" s="448" t="s">
        <v>330</v>
      </c>
      <c r="C11" s="444">
        <v>34435.9</v>
      </c>
      <c r="D11" s="444">
        <v>29651.1</v>
      </c>
      <c r="E11" s="444">
        <v>31164</v>
      </c>
    </row>
    <row r="12" spans="1:5" ht="28.5">
      <c r="A12" s="418" t="s">
        <v>331</v>
      </c>
      <c r="B12" s="419" t="s">
        <v>332</v>
      </c>
      <c r="C12" s="445">
        <f>SUM(C13+C18+C23)</f>
        <v>34435.9</v>
      </c>
      <c r="D12" s="445">
        <f>SUM(D13+D18+D23)</f>
        <v>29651.100000000002</v>
      </c>
      <c r="E12" s="445">
        <f>SUM(E13+E18+E23)</f>
        <v>31164</v>
      </c>
    </row>
    <row r="13" spans="1:5" ht="28.5">
      <c r="A13" s="434" t="s">
        <v>333</v>
      </c>
      <c r="B13" s="453" t="s">
        <v>334</v>
      </c>
      <c r="C13" s="450">
        <f>SUM(C14+C16)</f>
        <v>26317.600000000002</v>
      </c>
      <c r="D13" s="450">
        <f>SUM(D14+D16)</f>
        <v>26056.7</v>
      </c>
      <c r="E13" s="450">
        <f>SUM(E14+E16)</f>
        <v>27455.2</v>
      </c>
    </row>
    <row r="14" spans="1:5" ht="30">
      <c r="A14" s="420" t="s">
        <v>588</v>
      </c>
      <c r="B14" s="421" t="s">
        <v>589</v>
      </c>
      <c r="C14" s="445">
        <v>6079.2</v>
      </c>
      <c r="D14" s="445">
        <v>5685.2</v>
      </c>
      <c r="E14" s="445">
        <v>5699.5</v>
      </c>
    </row>
    <row r="15" spans="1:5" ht="45">
      <c r="A15" s="422" t="s">
        <v>335</v>
      </c>
      <c r="B15" s="423" t="s">
        <v>590</v>
      </c>
      <c r="C15" s="445">
        <v>6079.2</v>
      </c>
      <c r="D15" s="445">
        <v>5685.2</v>
      </c>
      <c r="E15" s="445">
        <v>5699.5</v>
      </c>
    </row>
    <row r="16" spans="1:5" ht="30">
      <c r="A16" s="420" t="s">
        <v>591</v>
      </c>
      <c r="B16" s="421" t="s">
        <v>592</v>
      </c>
      <c r="C16" s="445">
        <v>20238.4</v>
      </c>
      <c r="D16" s="445">
        <v>20371.5</v>
      </c>
      <c r="E16" s="445">
        <v>21755.7</v>
      </c>
    </row>
    <row r="17" spans="1:5" ht="45">
      <c r="A17" s="422" t="s">
        <v>336</v>
      </c>
      <c r="B17" s="423" t="s">
        <v>593</v>
      </c>
      <c r="C17" s="445">
        <v>20238.4</v>
      </c>
      <c r="D17" s="445">
        <v>20371.5</v>
      </c>
      <c r="E17" s="445">
        <v>21755.7</v>
      </c>
    </row>
    <row r="18" spans="1:5" ht="28.5">
      <c r="A18" s="433" t="s">
        <v>337</v>
      </c>
      <c r="B18" s="451" t="s">
        <v>338</v>
      </c>
      <c r="C18" s="452">
        <f>SUM(C19+C21)</f>
        <v>215.7</v>
      </c>
      <c r="D18" s="452">
        <f>SUM(D19+D21)</f>
        <v>215.7</v>
      </c>
      <c r="E18" s="452">
        <f>SUM(E19+E21)</f>
        <v>215.7</v>
      </c>
    </row>
    <row r="19" spans="1:5" ht="30">
      <c r="A19" s="427" t="s">
        <v>594</v>
      </c>
      <c r="B19" s="424" t="s">
        <v>595</v>
      </c>
      <c r="C19" s="446">
        <v>26.5</v>
      </c>
      <c r="D19" s="446">
        <v>26.5</v>
      </c>
      <c r="E19" s="446">
        <v>26.5</v>
      </c>
    </row>
    <row r="20" spans="1:5" ht="30">
      <c r="A20" s="425" t="s">
        <v>339</v>
      </c>
      <c r="B20" s="426" t="s">
        <v>596</v>
      </c>
      <c r="C20" s="446">
        <v>26.5</v>
      </c>
      <c r="D20" s="446">
        <v>26.5</v>
      </c>
      <c r="E20" s="446">
        <v>26.5</v>
      </c>
    </row>
    <row r="21" spans="1:5" ht="45">
      <c r="A21" s="429" t="s">
        <v>597</v>
      </c>
      <c r="B21" s="430" t="s">
        <v>598</v>
      </c>
      <c r="C21" s="446">
        <v>189.2</v>
      </c>
      <c r="D21" s="446">
        <v>189.2</v>
      </c>
      <c r="E21" s="446">
        <v>189.2</v>
      </c>
    </row>
    <row r="22" spans="1:5" ht="45">
      <c r="A22" s="426" t="s">
        <v>340</v>
      </c>
      <c r="B22" s="426" t="s">
        <v>341</v>
      </c>
      <c r="C22" s="446">
        <v>189.2</v>
      </c>
      <c r="D22" s="446">
        <v>189.2</v>
      </c>
      <c r="E22" s="446">
        <v>189.2</v>
      </c>
    </row>
    <row r="23" spans="1:5" ht="31.5" customHeight="1">
      <c r="A23" s="435" t="s">
        <v>0</v>
      </c>
      <c r="B23" s="449" t="s">
        <v>305</v>
      </c>
      <c r="C23" s="450">
        <f>SUM(C24+C26)</f>
        <v>7902.6</v>
      </c>
      <c r="D23" s="450">
        <f>SUM(D24+D26)</f>
        <v>3378.7</v>
      </c>
      <c r="E23" s="450">
        <f>SUM(E24+E26)</f>
        <v>3493.1000000000004</v>
      </c>
    </row>
    <row r="24" spans="1:5" ht="75">
      <c r="A24" s="431" t="s">
        <v>599</v>
      </c>
      <c r="B24" s="430" t="s">
        <v>600</v>
      </c>
      <c r="C24" s="445">
        <v>5661</v>
      </c>
      <c r="D24" s="445">
        <v>1089.2</v>
      </c>
      <c r="E24" s="445">
        <v>1132.8</v>
      </c>
    </row>
    <row r="25" spans="1:5" ht="75">
      <c r="A25" s="428" t="s">
        <v>601</v>
      </c>
      <c r="B25" s="426" t="s">
        <v>602</v>
      </c>
      <c r="C25" s="445">
        <v>5661</v>
      </c>
      <c r="D25" s="445">
        <v>1089.2</v>
      </c>
      <c r="E25" s="445">
        <v>1132.8</v>
      </c>
    </row>
    <row r="26" spans="1:5" ht="30">
      <c r="A26" s="431" t="s">
        <v>603</v>
      </c>
      <c r="B26" s="424" t="s">
        <v>604</v>
      </c>
      <c r="C26" s="445">
        <v>2241.6</v>
      </c>
      <c r="D26" s="445">
        <v>2289.5</v>
      </c>
      <c r="E26" s="445">
        <v>2360.3</v>
      </c>
    </row>
    <row r="27" spans="1:5" ht="30">
      <c r="A27" s="428" t="s">
        <v>605</v>
      </c>
      <c r="B27" s="426" t="s">
        <v>606</v>
      </c>
      <c r="C27" s="445">
        <v>2241.6</v>
      </c>
      <c r="D27" s="445">
        <v>2289.5</v>
      </c>
      <c r="E27" s="445">
        <v>2360.3</v>
      </c>
    </row>
    <row r="28" spans="1:5" ht="71.25">
      <c r="A28" s="436" t="s">
        <v>76</v>
      </c>
      <c r="B28" s="437" t="s">
        <v>607</v>
      </c>
      <c r="C28" s="447">
        <v>0</v>
      </c>
      <c r="D28" s="447">
        <v>0</v>
      </c>
      <c r="E28" s="447">
        <v>0</v>
      </c>
    </row>
  </sheetData>
  <sheetProtection/>
  <mergeCells count="10">
    <mergeCell ref="A8:A9"/>
    <mergeCell ref="B8:B9"/>
    <mergeCell ref="C8:E8"/>
    <mergeCell ref="A6:E6"/>
    <mergeCell ref="A7:E7"/>
    <mergeCell ref="D1:E1"/>
    <mergeCell ref="D2:E2"/>
    <mergeCell ref="D3:E3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L172" sqref="L172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15.75">
      <c r="C1" s="600" t="s">
        <v>80</v>
      </c>
      <c r="D1" s="601"/>
      <c r="E1" s="601"/>
      <c r="F1" s="601"/>
      <c r="G1" s="601"/>
      <c r="H1" s="601"/>
    </row>
    <row r="2" spans="3:8" ht="15.75">
      <c r="C2" s="600" t="s">
        <v>30</v>
      </c>
      <c r="D2" s="601"/>
      <c r="E2" s="601"/>
      <c r="F2" s="601"/>
      <c r="G2" s="601"/>
      <c r="H2" s="601"/>
    </row>
    <row r="3" spans="3:8" ht="15.75">
      <c r="C3" s="600" t="s">
        <v>31</v>
      </c>
      <c r="D3" s="601"/>
      <c r="E3" s="601"/>
      <c r="F3" s="601"/>
      <c r="G3" s="601"/>
      <c r="H3" s="601"/>
    </row>
    <row r="4" spans="3:8" ht="15.75">
      <c r="C4" s="600" t="s">
        <v>325</v>
      </c>
      <c r="D4" s="601"/>
      <c r="E4" s="601"/>
      <c r="F4" s="601"/>
      <c r="G4" s="601"/>
      <c r="H4" s="601"/>
    </row>
    <row r="5" spans="1:8" ht="15.75">
      <c r="A5" s="24"/>
      <c r="C5" s="600" t="s">
        <v>488</v>
      </c>
      <c r="D5" s="601"/>
      <c r="E5" s="601"/>
      <c r="F5" s="601"/>
      <c r="G5" s="601"/>
      <c r="H5" s="601"/>
    </row>
    <row r="6" spans="1:8" ht="60.75" customHeight="1">
      <c r="A6" s="503" t="s">
        <v>468</v>
      </c>
      <c r="B6" s="503"/>
      <c r="C6" s="503"/>
      <c r="D6" s="503"/>
      <c r="E6" s="503"/>
      <c r="F6" s="503"/>
      <c r="G6" s="534"/>
      <c r="H6" s="534"/>
    </row>
    <row r="7" spans="1:6" ht="16.5" thickBot="1">
      <c r="A7" s="25"/>
      <c r="F7" s="33" t="s">
        <v>149</v>
      </c>
    </row>
    <row r="8" spans="1:8" ht="35.25" customHeight="1" thickBot="1">
      <c r="A8" s="252" t="s">
        <v>79</v>
      </c>
      <c r="B8" s="253" t="s">
        <v>3</v>
      </c>
      <c r="C8" s="254" t="s">
        <v>194</v>
      </c>
      <c r="D8" s="255" t="s">
        <v>29</v>
      </c>
      <c r="E8" s="255" t="s">
        <v>194</v>
      </c>
      <c r="F8" s="255" t="s">
        <v>286</v>
      </c>
      <c r="G8" s="254" t="s">
        <v>286</v>
      </c>
      <c r="H8" s="256" t="s">
        <v>467</v>
      </c>
    </row>
    <row r="9" spans="1:8" ht="35.25" customHeight="1">
      <c r="A9" s="248" t="s">
        <v>147</v>
      </c>
      <c r="B9" s="249">
        <v>2935.2</v>
      </c>
      <c r="C9" s="250">
        <v>833.1</v>
      </c>
      <c r="D9" s="249">
        <f aca="true" t="shared" si="0" ref="D9:D14">C9-B9</f>
        <v>-2102.1</v>
      </c>
      <c r="E9" s="249">
        <v>833.3</v>
      </c>
      <c r="F9" s="249">
        <v>833.3</v>
      </c>
      <c r="G9" s="250">
        <v>833.1</v>
      </c>
      <c r="H9" s="251">
        <v>833.1</v>
      </c>
    </row>
    <row r="10" spans="1:8" ht="31.5">
      <c r="A10" s="243" t="s">
        <v>148</v>
      </c>
      <c r="B10" s="38">
        <v>2935.2</v>
      </c>
      <c r="C10" s="66">
        <v>5246.1</v>
      </c>
      <c r="D10" s="38">
        <f t="shared" si="0"/>
        <v>2310.9000000000005</v>
      </c>
      <c r="E10" s="38">
        <v>4356.3</v>
      </c>
      <c r="F10" s="38">
        <v>4363.8</v>
      </c>
      <c r="G10" s="66">
        <v>4852.1</v>
      </c>
      <c r="H10" s="244">
        <v>4866.4</v>
      </c>
    </row>
    <row r="11" spans="1:8" ht="31.5" customHeight="1">
      <c r="A11" s="245" t="s">
        <v>4</v>
      </c>
      <c r="B11" s="39">
        <v>27661.2</v>
      </c>
      <c r="C11" s="39">
        <v>25899.4</v>
      </c>
      <c r="D11" s="38">
        <f t="shared" si="0"/>
        <v>-1761.7999999999993</v>
      </c>
      <c r="E11" s="39">
        <v>23963</v>
      </c>
      <c r="F11" s="39">
        <v>21182.2</v>
      </c>
      <c r="G11" s="39">
        <v>21460.7</v>
      </c>
      <c r="H11" s="246">
        <v>22888.5</v>
      </c>
    </row>
    <row r="12" spans="1:8" ht="31.5">
      <c r="A12" s="243" t="s">
        <v>5</v>
      </c>
      <c r="B12" s="38">
        <v>167.1</v>
      </c>
      <c r="C12" s="38">
        <v>189.2</v>
      </c>
      <c r="D12" s="38">
        <f t="shared" si="0"/>
        <v>22.099999999999994</v>
      </c>
      <c r="E12" s="38">
        <v>156</v>
      </c>
      <c r="F12" s="38">
        <v>156</v>
      </c>
      <c r="G12" s="38">
        <v>189.2</v>
      </c>
      <c r="H12" s="247">
        <v>189.2</v>
      </c>
    </row>
    <row r="13" spans="1:8" ht="31.5">
      <c r="A13" s="243" t="s">
        <v>6</v>
      </c>
      <c r="B13" s="38">
        <v>21</v>
      </c>
      <c r="C13" s="38">
        <v>26.5</v>
      </c>
      <c r="D13" s="38">
        <f t="shared" si="0"/>
        <v>5.5</v>
      </c>
      <c r="E13" s="38">
        <v>16.4</v>
      </c>
      <c r="F13" s="38">
        <v>16.4</v>
      </c>
      <c r="G13" s="38">
        <v>26.5</v>
      </c>
      <c r="H13" s="247">
        <v>26.5</v>
      </c>
    </row>
    <row r="14" spans="1:8" ht="16.5" thickBot="1">
      <c r="A14" s="257" t="s">
        <v>305</v>
      </c>
      <c r="B14" s="258">
        <v>1396.9</v>
      </c>
      <c r="C14" s="258">
        <v>2241.6</v>
      </c>
      <c r="D14" s="258">
        <f t="shared" si="0"/>
        <v>844.6999999999998</v>
      </c>
      <c r="E14" s="258">
        <f>1367.1+8.7+1366</f>
        <v>2741.8</v>
      </c>
      <c r="F14" s="258">
        <f>1367.1+3.8+1434</f>
        <v>2804.8999999999996</v>
      </c>
      <c r="G14" s="258">
        <v>2289.5</v>
      </c>
      <c r="H14" s="259">
        <v>2360.3</v>
      </c>
    </row>
    <row r="15" spans="1:8" ht="16.5" thickBot="1">
      <c r="A15" s="260" t="s">
        <v>7</v>
      </c>
      <c r="B15" s="261">
        <f>SUM(B10:B14)</f>
        <v>32181.4</v>
      </c>
      <c r="C15" s="261">
        <f aca="true" t="shared" si="1" ref="C15:H15">SUM(C9:C14)</f>
        <v>34435.9</v>
      </c>
      <c r="D15" s="261">
        <f t="shared" si="1"/>
        <v>-680.6999999999989</v>
      </c>
      <c r="E15" s="261">
        <f t="shared" si="1"/>
        <v>32066.8</v>
      </c>
      <c r="F15" s="262">
        <f t="shared" si="1"/>
        <v>29356.600000000006</v>
      </c>
      <c r="G15" s="261">
        <f t="shared" si="1"/>
        <v>29651.100000000002</v>
      </c>
      <c r="H15" s="263">
        <f t="shared" si="1"/>
        <v>31164</v>
      </c>
    </row>
  </sheetData>
  <sheetProtection/>
  <mergeCells count="6">
    <mergeCell ref="A6:H6"/>
    <mergeCell ref="C1:H1"/>
    <mergeCell ref="C2:H2"/>
    <mergeCell ref="C3:H3"/>
    <mergeCell ref="C4:H4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L172" sqref="L172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1:9" ht="15">
      <c r="A1" s="28"/>
      <c r="B1" s="29"/>
      <c r="C1" s="30"/>
      <c r="D1" s="30"/>
      <c r="E1" s="30"/>
      <c r="H1" s="30"/>
      <c r="I1" s="30"/>
    </row>
    <row r="2" spans="1:9" ht="18.75">
      <c r="A2" s="28"/>
      <c r="B2" s="29"/>
      <c r="C2" s="31"/>
      <c r="D2" s="31"/>
      <c r="E2" s="498" t="s">
        <v>452</v>
      </c>
      <c r="F2" s="499"/>
      <c r="G2" s="499"/>
      <c r="H2" s="499"/>
      <c r="I2" s="499"/>
    </row>
    <row r="3" spans="1:9" ht="18.75">
      <c r="A3" s="28"/>
      <c r="B3" s="32"/>
      <c r="C3" s="31"/>
      <c r="D3" s="31"/>
      <c r="E3" s="498" t="s">
        <v>30</v>
      </c>
      <c r="F3" s="499"/>
      <c r="G3" s="499"/>
      <c r="H3" s="499"/>
      <c r="I3" s="499"/>
    </row>
    <row r="4" spans="1:9" ht="18.75">
      <c r="A4" s="28"/>
      <c r="B4" s="33"/>
      <c r="C4" s="31"/>
      <c r="D4" s="31"/>
      <c r="E4" s="498" t="s">
        <v>31</v>
      </c>
      <c r="F4" s="499"/>
      <c r="G4" s="499"/>
      <c r="H4" s="499"/>
      <c r="I4" s="499"/>
    </row>
    <row r="5" spans="1:9" ht="18.75">
      <c r="A5" s="28"/>
      <c r="B5" s="33"/>
      <c r="C5" s="31"/>
      <c r="D5" s="31"/>
      <c r="E5" s="498" t="s">
        <v>325</v>
      </c>
      <c r="F5" s="499"/>
      <c r="G5" s="499"/>
      <c r="H5" s="499"/>
      <c r="I5" s="499"/>
    </row>
    <row r="6" spans="1:9" ht="15.75">
      <c r="A6" s="28"/>
      <c r="B6" s="33"/>
      <c r="C6" s="33"/>
      <c r="D6" s="33"/>
      <c r="E6" s="498" t="s">
        <v>487</v>
      </c>
      <c r="F6" s="499"/>
      <c r="G6" s="499"/>
      <c r="H6" s="499"/>
      <c r="I6" s="499"/>
    </row>
    <row r="7" spans="1:9" ht="15">
      <c r="A7" s="28"/>
      <c r="B7" s="29"/>
      <c r="C7" s="32"/>
      <c r="D7" s="32"/>
      <c r="E7" s="32"/>
      <c r="H7" s="32"/>
      <c r="I7" s="32"/>
    </row>
    <row r="8" spans="1:9" ht="18.75">
      <c r="A8" s="616" t="s">
        <v>9</v>
      </c>
      <c r="B8" s="616"/>
      <c r="C8" s="616"/>
      <c r="D8" s="616"/>
      <c r="E8" s="616"/>
      <c r="F8" s="616"/>
      <c r="G8" s="616"/>
      <c r="H8" s="617"/>
      <c r="I8" s="617"/>
    </row>
    <row r="9" spans="1:9" ht="18.75" customHeight="1">
      <c r="A9" s="503" t="s">
        <v>536</v>
      </c>
      <c r="B9" s="503"/>
      <c r="C9" s="503"/>
      <c r="D9" s="503"/>
      <c r="E9" s="503"/>
      <c r="F9" s="503"/>
      <c r="G9" s="503"/>
      <c r="H9" s="617"/>
      <c r="I9" s="617"/>
    </row>
    <row r="10" spans="1:9" ht="15">
      <c r="A10" s="28"/>
      <c r="B10" s="29"/>
      <c r="C10" s="30"/>
      <c r="D10" s="30"/>
      <c r="E10" s="30"/>
      <c r="H10" s="30"/>
      <c r="I10" s="30"/>
    </row>
    <row r="11" spans="1:7" ht="15.75" thickBot="1">
      <c r="A11" s="28"/>
      <c r="B11" s="29"/>
      <c r="C11" s="30"/>
      <c r="D11" s="618"/>
      <c r="E11" s="618"/>
      <c r="F11" s="618" t="s">
        <v>149</v>
      </c>
      <c r="G11" s="618"/>
    </row>
    <row r="12" spans="1:9" ht="15.75" thickBot="1">
      <c r="A12" s="619" t="s">
        <v>10</v>
      </c>
      <c r="B12" s="621" t="s">
        <v>493</v>
      </c>
      <c r="C12" s="623" t="s">
        <v>11</v>
      </c>
      <c r="D12" s="623"/>
      <c r="E12" s="623"/>
      <c r="F12" s="624"/>
      <c r="G12" s="624"/>
      <c r="H12" s="624"/>
      <c r="I12" s="625"/>
    </row>
    <row r="13" spans="1:9" ht="15.75" thickBot="1">
      <c r="A13" s="620"/>
      <c r="B13" s="622"/>
      <c r="C13" s="278" t="s">
        <v>12</v>
      </c>
      <c r="D13" s="279" t="s">
        <v>13</v>
      </c>
      <c r="E13" s="279" t="s">
        <v>490</v>
      </c>
      <c r="F13" s="279" t="s">
        <v>195</v>
      </c>
      <c r="G13" s="279" t="s">
        <v>287</v>
      </c>
      <c r="H13" s="279" t="s">
        <v>491</v>
      </c>
      <c r="I13" s="280" t="s">
        <v>492</v>
      </c>
    </row>
    <row r="14" spans="1:9" ht="30" hidden="1" thickBot="1">
      <c r="A14" s="264"/>
      <c r="B14" s="265" t="s">
        <v>494</v>
      </c>
      <c r="C14" s="266"/>
      <c r="D14" s="266"/>
      <c r="E14" s="267">
        <f>661492.51/1000</f>
        <v>661.49251</v>
      </c>
      <c r="F14" s="266"/>
      <c r="G14" s="267">
        <f>661492.51/1000</f>
        <v>661.49251</v>
      </c>
      <c r="H14" s="267">
        <f>661492.51/1000</f>
        <v>661.49251</v>
      </c>
      <c r="I14" s="267">
        <f>661492.51/1000</f>
        <v>661.49251</v>
      </c>
    </row>
    <row r="15" spans="1:9" ht="29.25">
      <c r="A15" s="268" t="s">
        <v>14</v>
      </c>
      <c r="B15" s="269" t="s">
        <v>15</v>
      </c>
      <c r="C15" s="270">
        <f>C20-C16</f>
        <v>1697.699999999997</v>
      </c>
      <c r="D15" s="270">
        <v>58</v>
      </c>
      <c r="E15" s="270">
        <f>E20-E16</f>
        <v>0</v>
      </c>
      <c r="F15" s="270">
        <f aca="true" t="shared" si="0" ref="F15:I24">F20-F16</f>
        <v>0</v>
      </c>
      <c r="G15" s="270">
        <f t="shared" si="0"/>
        <v>0</v>
      </c>
      <c r="H15" s="270">
        <f t="shared" si="0"/>
        <v>0</v>
      </c>
      <c r="I15" s="271">
        <f t="shared" si="0"/>
        <v>0</v>
      </c>
    </row>
    <row r="16" spans="1:9" ht="15">
      <c r="A16" s="272" t="s">
        <v>16</v>
      </c>
      <c r="B16" s="34" t="s">
        <v>489</v>
      </c>
      <c r="C16" s="35">
        <f>C17</f>
        <v>84191.6</v>
      </c>
      <c r="D16" s="35">
        <v>33746.6</v>
      </c>
      <c r="E16" s="293">
        <v>36370.9</v>
      </c>
      <c r="F16" s="293">
        <f t="shared" si="0"/>
        <v>0</v>
      </c>
      <c r="G16" s="293">
        <f t="shared" si="0"/>
        <v>0</v>
      </c>
      <c r="H16" s="293">
        <v>31627.4</v>
      </c>
      <c r="I16" s="294">
        <v>33176</v>
      </c>
    </row>
    <row r="17" spans="1:9" ht="22.5" customHeight="1">
      <c r="A17" s="273" t="s">
        <v>17</v>
      </c>
      <c r="B17" s="36" t="s">
        <v>18</v>
      </c>
      <c r="C17" s="37">
        <f>C18</f>
        <v>84191.6</v>
      </c>
      <c r="D17" s="37">
        <v>33746.6</v>
      </c>
      <c r="E17" s="293">
        <v>36370.9</v>
      </c>
      <c r="F17" s="293">
        <f t="shared" si="0"/>
        <v>0</v>
      </c>
      <c r="G17" s="293">
        <f t="shared" si="0"/>
        <v>0</v>
      </c>
      <c r="H17" s="293">
        <v>31627.4</v>
      </c>
      <c r="I17" s="294">
        <v>33176</v>
      </c>
    </row>
    <row r="18" spans="1:9" ht="15">
      <c r="A18" s="273" t="s">
        <v>19</v>
      </c>
      <c r="B18" s="36" t="s">
        <v>20</v>
      </c>
      <c r="C18" s="37">
        <f>C19</f>
        <v>84191.6</v>
      </c>
      <c r="D18" s="37">
        <v>33746.6</v>
      </c>
      <c r="E18" s="293">
        <v>36370.9</v>
      </c>
      <c r="F18" s="293">
        <f t="shared" si="0"/>
        <v>0</v>
      </c>
      <c r="G18" s="293">
        <f t="shared" si="0"/>
        <v>0</v>
      </c>
      <c r="H18" s="293">
        <v>31627.4</v>
      </c>
      <c r="I18" s="294">
        <v>33176</v>
      </c>
    </row>
    <row r="19" spans="1:9" ht="30">
      <c r="A19" s="273" t="s">
        <v>21</v>
      </c>
      <c r="B19" s="36" t="s">
        <v>433</v>
      </c>
      <c r="C19" s="37">
        <v>84191.6</v>
      </c>
      <c r="D19" s="37">
        <v>33746.6</v>
      </c>
      <c r="E19" s="293">
        <v>36370.9</v>
      </c>
      <c r="F19" s="293">
        <f t="shared" si="0"/>
        <v>0</v>
      </c>
      <c r="G19" s="293">
        <f t="shared" si="0"/>
        <v>0</v>
      </c>
      <c r="H19" s="293">
        <v>31627.4</v>
      </c>
      <c r="I19" s="294">
        <v>33176</v>
      </c>
    </row>
    <row r="20" spans="1:9" ht="15">
      <c r="A20" s="272" t="s">
        <v>22</v>
      </c>
      <c r="B20" s="34" t="s">
        <v>23</v>
      </c>
      <c r="C20" s="35">
        <f>C21</f>
        <v>85889.3</v>
      </c>
      <c r="D20" s="35">
        <v>33804.6</v>
      </c>
      <c r="E20" s="293">
        <v>36370.9</v>
      </c>
      <c r="F20" s="293">
        <f t="shared" si="0"/>
        <v>0</v>
      </c>
      <c r="G20" s="293">
        <f t="shared" si="0"/>
        <v>0</v>
      </c>
      <c r="H20" s="293">
        <v>31627.4</v>
      </c>
      <c r="I20" s="294">
        <v>33176</v>
      </c>
    </row>
    <row r="21" spans="1:9" ht="15">
      <c r="A21" s="273" t="s">
        <v>24</v>
      </c>
      <c r="B21" s="36" t="s">
        <v>25</v>
      </c>
      <c r="C21" s="35">
        <f>C22</f>
        <v>85889.3</v>
      </c>
      <c r="D21" s="37">
        <v>33804.6</v>
      </c>
      <c r="E21" s="293">
        <v>36370.9</v>
      </c>
      <c r="F21" s="293">
        <f t="shared" si="0"/>
        <v>0</v>
      </c>
      <c r="G21" s="293">
        <f t="shared" si="0"/>
        <v>0</v>
      </c>
      <c r="H21" s="293">
        <v>31627.4</v>
      </c>
      <c r="I21" s="294">
        <v>33176</v>
      </c>
    </row>
    <row r="22" spans="1:9" ht="15">
      <c r="A22" s="273" t="s">
        <v>26</v>
      </c>
      <c r="B22" s="36" t="s">
        <v>27</v>
      </c>
      <c r="C22" s="35">
        <f>C23</f>
        <v>85889.3</v>
      </c>
      <c r="D22" s="37">
        <v>33804.6</v>
      </c>
      <c r="E22" s="293">
        <v>36370.9</v>
      </c>
      <c r="F22" s="293">
        <f t="shared" si="0"/>
        <v>0</v>
      </c>
      <c r="G22" s="293">
        <f t="shared" si="0"/>
        <v>0</v>
      </c>
      <c r="H22" s="293">
        <v>31627.4</v>
      </c>
      <c r="I22" s="294">
        <v>33176</v>
      </c>
    </row>
    <row r="23" spans="1:9" ht="30">
      <c r="A23" s="273" t="s">
        <v>28</v>
      </c>
      <c r="B23" s="36" t="s">
        <v>434</v>
      </c>
      <c r="C23" s="35">
        <v>85889.3</v>
      </c>
      <c r="D23" s="37">
        <v>33804.6</v>
      </c>
      <c r="E23" s="293">
        <v>36370.9</v>
      </c>
      <c r="F23" s="293">
        <f t="shared" si="0"/>
        <v>0</v>
      </c>
      <c r="G23" s="293">
        <f t="shared" si="0"/>
        <v>0</v>
      </c>
      <c r="H23" s="293">
        <v>31627.4</v>
      </c>
      <c r="I23" s="294">
        <v>33176</v>
      </c>
    </row>
    <row r="24" spans="1:9" ht="30" thickBot="1">
      <c r="A24" s="274"/>
      <c r="B24" s="275" t="s">
        <v>504</v>
      </c>
      <c r="C24" s="276">
        <f>C20-C16</f>
        <v>1697.699999999997</v>
      </c>
      <c r="D24" s="276">
        <v>58</v>
      </c>
      <c r="E24" s="276">
        <f>E29-E25</f>
        <v>0</v>
      </c>
      <c r="F24" s="276">
        <f t="shared" si="0"/>
        <v>0</v>
      </c>
      <c r="G24" s="276">
        <f t="shared" si="0"/>
        <v>0</v>
      </c>
      <c r="H24" s="276">
        <f t="shared" si="0"/>
        <v>0</v>
      </c>
      <c r="I24" s="277">
        <f t="shared" si="0"/>
        <v>0</v>
      </c>
    </row>
  </sheetData>
  <sheetProtection/>
  <mergeCells count="12">
    <mergeCell ref="A9:I9"/>
    <mergeCell ref="F11:G11"/>
    <mergeCell ref="D11:E11"/>
    <mergeCell ref="A12:A13"/>
    <mergeCell ref="B12:B13"/>
    <mergeCell ref="C12:I12"/>
    <mergeCell ref="E4:I4"/>
    <mergeCell ref="E6:I6"/>
    <mergeCell ref="E2:I2"/>
    <mergeCell ref="E3:I3"/>
    <mergeCell ref="E5:I5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L172" sqref="L172"/>
    </sheetView>
  </sheetViews>
  <sheetFormatPr defaultColWidth="9.140625" defaultRowHeight="15"/>
  <cols>
    <col min="1" max="1" width="65.8515625" style="30" customWidth="1"/>
    <col min="2" max="2" width="11.140625" style="30" customWidth="1"/>
    <col min="3" max="3" width="11.140625" style="30" hidden="1" customWidth="1"/>
    <col min="4" max="4" width="11.00390625" style="30" hidden="1" customWidth="1"/>
    <col min="5" max="6" width="11.00390625" style="30" customWidth="1"/>
    <col min="7" max="16384" width="9.140625" style="30" customWidth="1"/>
  </cols>
  <sheetData>
    <row r="2" spans="2:6" ht="15.75">
      <c r="B2" s="628" t="s">
        <v>146</v>
      </c>
      <c r="C2" s="629"/>
      <c r="D2" s="629"/>
      <c r="E2" s="629"/>
      <c r="F2" s="629"/>
    </row>
    <row r="3" spans="2:6" ht="15.75">
      <c r="B3" s="628" t="s">
        <v>30</v>
      </c>
      <c r="C3" s="629"/>
      <c r="D3" s="629"/>
      <c r="E3" s="629"/>
      <c r="F3" s="629"/>
    </row>
    <row r="4" spans="2:6" ht="15.75">
      <c r="B4" s="628" t="s">
        <v>31</v>
      </c>
      <c r="C4" s="629"/>
      <c r="D4" s="629"/>
      <c r="E4" s="629"/>
      <c r="F4" s="629"/>
    </row>
    <row r="5" spans="2:6" ht="15.75">
      <c r="B5" s="628" t="s">
        <v>325</v>
      </c>
      <c r="C5" s="629"/>
      <c r="D5" s="629"/>
      <c r="E5" s="629"/>
      <c r="F5" s="629"/>
    </row>
    <row r="6" spans="2:6" ht="15.75">
      <c r="B6" s="628" t="s">
        <v>553</v>
      </c>
      <c r="C6" s="629"/>
      <c r="D6" s="629"/>
      <c r="E6" s="629"/>
      <c r="F6" s="629"/>
    </row>
    <row r="8" spans="1:6" ht="73.5" customHeight="1">
      <c r="A8" s="503" t="s">
        <v>495</v>
      </c>
      <c r="B8" s="503"/>
      <c r="C8" s="503"/>
      <c r="D8" s="503"/>
      <c r="E8" s="636"/>
      <c r="F8" s="636"/>
    </row>
    <row r="9" spans="1:6" ht="18.75">
      <c r="A9" s="65"/>
      <c r="B9" s="65"/>
      <c r="C9" s="65"/>
      <c r="D9" s="65"/>
      <c r="E9" s="64"/>
      <c r="F9" s="64"/>
    </row>
    <row r="10" ht="15.75" thickBot="1">
      <c r="D10" s="33" t="s">
        <v>149</v>
      </c>
    </row>
    <row r="11" spans="1:6" ht="15.75" customHeight="1">
      <c r="A11" s="630" t="s">
        <v>318</v>
      </c>
      <c r="B11" s="634" t="s">
        <v>193</v>
      </c>
      <c r="C11" s="632" t="s">
        <v>143</v>
      </c>
      <c r="D11" s="633"/>
      <c r="E11" s="634" t="s">
        <v>285</v>
      </c>
      <c r="F11" s="626" t="s">
        <v>464</v>
      </c>
    </row>
    <row r="12" spans="1:6" ht="15.75" thickBot="1">
      <c r="A12" s="631"/>
      <c r="B12" s="635"/>
      <c r="C12" s="364" t="s">
        <v>193</v>
      </c>
      <c r="D12" s="364" t="s">
        <v>285</v>
      </c>
      <c r="E12" s="635"/>
      <c r="F12" s="627"/>
    </row>
    <row r="13" spans="1:6" ht="94.5">
      <c r="A13" s="482" t="s">
        <v>621</v>
      </c>
      <c r="B13" s="363">
        <v>5661</v>
      </c>
      <c r="C13" s="363" t="e">
        <f>C14+#REF!+C15</f>
        <v>#REF!</v>
      </c>
      <c r="D13" s="363" t="e">
        <f>D14++#REF!+D15</f>
        <v>#REF!</v>
      </c>
      <c r="E13" s="363">
        <v>1089.2</v>
      </c>
      <c r="F13" s="363">
        <v>1132.8</v>
      </c>
    </row>
    <row r="14" spans="1:6" ht="47.25">
      <c r="A14" s="26" t="s">
        <v>144</v>
      </c>
      <c r="B14" s="119">
        <v>1042.3</v>
      </c>
      <c r="C14" s="120">
        <v>6865.7</v>
      </c>
      <c r="D14" s="120">
        <v>4674.9</v>
      </c>
      <c r="E14" s="119">
        <v>1089.2</v>
      </c>
      <c r="F14" s="119">
        <v>1132.8</v>
      </c>
    </row>
    <row r="15" spans="1:6" ht="47.25">
      <c r="A15" s="26" t="s">
        <v>145</v>
      </c>
      <c r="B15" s="119">
        <v>505.8</v>
      </c>
      <c r="C15" s="119">
        <v>0</v>
      </c>
      <c r="D15" s="119">
        <v>0</v>
      </c>
      <c r="E15" s="119">
        <v>0</v>
      </c>
      <c r="F15" s="119">
        <v>0</v>
      </c>
    </row>
  </sheetData>
  <sheetProtection/>
  <mergeCells count="11">
    <mergeCell ref="A11:A12"/>
    <mergeCell ref="C11:D11"/>
    <mergeCell ref="B11:B12"/>
    <mergeCell ref="A8:F8"/>
    <mergeCell ref="E11:E12"/>
    <mergeCell ref="F11:F12"/>
    <mergeCell ref="B4:F4"/>
    <mergeCell ref="B5:F5"/>
    <mergeCell ref="B6:F6"/>
    <mergeCell ref="B3:F3"/>
    <mergeCell ref="B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view="pageBreakPreview" zoomScale="80" zoomScaleNormal="80" zoomScaleSheetLayoutView="80" zoomScalePageLayoutView="0" workbookViewId="0" topLeftCell="A1">
      <selection activeCell="L172" sqref="L172"/>
    </sheetView>
  </sheetViews>
  <sheetFormatPr defaultColWidth="9.140625" defaultRowHeight="15"/>
  <cols>
    <col min="1" max="1" width="112.00390625" style="23" customWidth="1"/>
    <col min="2" max="2" width="16.421875" style="23" customWidth="1"/>
    <col min="3" max="3" width="12.8515625" style="23" customWidth="1"/>
    <col min="4" max="4" width="22.140625" style="23" customWidth="1"/>
    <col min="5" max="5" width="20.28125" style="23" hidden="1" customWidth="1"/>
    <col min="6" max="6" width="25.140625" style="23" hidden="1" customWidth="1"/>
    <col min="7" max="8" width="22.140625" style="23" customWidth="1"/>
    <col min="9" max="16384" width="9.140625" style="79" customWidth="1"/>
  </cols>
  <sheetData>
    <row r="1" spans="1:8" ht="15.75" customHeight="1">
      <c r="A1" s="77"/>
      <c r="B1" s="77"/>
      <c r="C1" s="77"/>
      <c r="D1" s="41"/>
      <c r="E1" s="78"/>
      <c r="F1" s="41"/>
      <c r="G1" s="638" t="s">
        <v>248</v>
      </c>
      <c r="H1" s="639"/>
    </row>
    <row r="2" spans="1:8" ht="15.75">
      <c r="A2" s="80"/>
      <c r="B2" s="80"/>
      <c r="C2" s="80"/>
      <c r="D2" s="41"/>
      <c r="E2" s="78"/>
      <c r="F2" s="41"/>
      <c r="G2" s="638" t="s">
        <v>30</v>
      </c>
      <c r="H2" s="639"/>
    </row>
    <row r="3" spans="4:8" ht="15.75">
      <c r="D3" s="41"/>
      <c r="E3" s="78"/>
      <c r="F3" s="41"/>
      <c r="G3" s="638" t="s">
        <v>31</v>
      </c>
      <c r="H3" s="639"/>
    </row>
    <row r="4" spans="4:8" ht="15.75">
      <c r="D4" s="41"/>
      <c r="E4" s="78"/>
      <c r="F4" s="41"/>
      <c r="G4" s="638" t="s">
        <v>325</v>
      </c>
      <c r="H4" s="639"/>
    </row>
    <row r="5" spans="4:8" ht="15.75">
      <c r="D5" s="41"/>
      <c r="E5" s="78"/>
      <c r="F5" s="41"/>
      <c r="G5" s="638" t="s">
        <v>499</v>
      </c>
      <c r="H5" s="639"/>
    </row>
    <row r="7" spans="1:8" ht="56.25" customHeight="1">
      <c r="A7" s="637" t="s">
        <v>469</v>
      </c>
      <c r="B7" s="637"/>
      <c r="C7" s="637"/>
      <c r="D7" s="637"/>
      <c r="E7" s="637"/>
      <c r="F7" s="637"/>
      <c r="G7" s="534"/>
      <c r="H7" s="534"/>
    </row>
    <row r="8" spans="1:8" ht="16.5" customHeight="1" thickBot="1">
      <c r="A8" s="81"/>
      <c r="B8" s="81"/>
      <c r="C8" s="81"/>
      <c r="D8" s="81"/>
      <c r="E8" s="81"/>
      <c r="F8" s="81"/>
      <c r="G8" s="81"/>
      <c r="H8" s="81"/>
    </row>
    <row r="9" spans="1:10" ht="30" customHeight="1" thickBot="1">
      <c r="A9" s="360" t="s">
        <v>318</v>
      </c>
      <c r="B9" s="361" t="s">
        <v>164</v>
      </c>
      <c r="C9" s="361" t="s">
        <v>157</v>
      </c>
      <c r="D9" s="361" t="s">
        <v>196</v>
      </c>
      <c r="E9" s="361" t="s">
        <v>196</v>
      </c>
      <c r="F9" s="361" t="s">
        <v>288</v>
      </c>
      <c r="G9" s="361" t="s">
        <v>288</v>
      </c>
      <c r="H9" s="362" t="s">
        <v>470</v>
      </c>
      <c r="I9" s="82"/>
      <c r="J9" s="82"/>
    </row>
    <row r="10" spans="1:10" ht="21" customHeight="1">
      <c r="A10" s="357" t="s">
        <v>310</v>
      </c>
      <c r="B10" s="358" t="s">
        <v>176</v>
      </c>
      <c r="C10" s="358">
        <v>0</v>
      </c>
      <c r="D10" s="359">
        <f>D11+D12</f>
        <v>36370.9</v>
      </c>
      <c r="E10" s="359" t="e">
        <f>E11+E12</f>
        <v>#REF!</v>
      </c>
      <c r="F10" s="359" t="e">
        <f>F11+F12</f>
        <v>#REF!</v>
      </c>
      <c r="G10" s="359">
        <f>G11+G12</f>
        <v>31627.4</v>
      </c>
      <c r="H10" s="359">
        <f>H11+H12</f>
        <v>33176</v>
      </c>
      <c r="I10" s="82"/>
      <c r="J10" s="82"/>
    </row>
    <row r="11" spans="1:10" ht="18" customHeight="1">
      <c r="A11" s="96" t="s">
        <v>178</v>
      </c>
      <c r="B11" s="283" t="s">
        <v>176</v>
      </c>
      <c r="C11" s="283">
        <v>0</v>
      </c>
      <c r="D11" s="141">
        <f>D13+D22+D31+D41</f>
        <v>8588.6</v>
      </c>
      <c r="E11" s="141" t="e">
        <f>E13+E22+E31+E41</f>
        <v>#REF!</v>
      </c>
      <c r="F11" s="141" t="e">
        <f>F13+F22+F31+F41</f>
        <v>#REF!</v>
      </c>
      <c r="G11" s="141">
        <f>G13+G22+G31+G41</f>
        <v>8724</v>
      </c>
      <c r="H11" s="141">
        <f>H13+H22+H31+H41</f>
        <v>9226.7</v>
      </c>
      <c r="I11" s="125"/>
      <c r="J11" s="82"/>
    </row>
    <row r="12" spans="1:10" ht="18.75" customHeight="1">
      <c r="A12" s="281" t="s">
        <v>496</v>
      </c>
      <c r="B12" s="284" t="s">
        <v>176</v>
      </c>
      <c r="C12" s="284">
        <v>0</v>
      </c>
      <c r="D12" s="152">
        <f>D50+D80+D86+D99+D107+D115+D134</f>
        <v>27782.3</v>
      </c>
      <c r="E12" s="152" t="e">
        <f>E50+E80+E86+E99+E107+E115+E134</f>
        <v>#REF!</v>
      </c>
      <c r="F12" s="152" t="e">
        <f>F50+F80+F86+F99+F107+F115+F134</f>
        <v>#REF!</v>
      </c>
      <c r="G12" s="152">
        <f>G50+G80+G86+G99+G107+G115+G134</f>
        <v>22903.4</v>
      </c>
      <c r="H12" s="152">
        <f>H50+H80+H86+H99+H107+H115+H134</f>
        <v>23949.3</v>
      </c>
      <c r="I12" s="125"/>
      <c r="J12" s="82"/>
    </row>
    <row r="13" spans="1:10" ht="33.75" customHeight="1">
      <c r="A13" s="282" t="s">
        <v>498</v>
      </c>
      <c r="B13" s="283" t="s">
        <v>411</v>
      </c>
      <c r="C13" s="283">
        <v>0</v>
      </c>
      <c r="D13" s="141">
        <f>D14+D18</f>
        <v>3721.5</v>
      </c>
      <c r="E13" s="141">
        <f>E14+E18</f>
        <v>0</v>
      </c>
      <c r="F13" s="141">
        <f>F14+F18</f>
        <v>0</v>
      </c>
      <c r="G13" s="141">
        <f>G14+G18</f>
        <v>3915</v>
      </c>
      <c r="H13" s="141">
        <f>H14+H18</f>
        <v>4106.8</v>
      </c>
      <c r="I13" s="125"/>
      <c r="J13" s="82"/>
    </row>
    <row r="14" spans="1:10" ht="33.75" customHeight="1">
      <c r="A14" s="137" t="s">
        <v>177</v>
      </c>
      <c r="B14" s="136" t="s">
        <v>429</v>
      </c>
      <c r="C14" s="136" t="s">
        <v>165</v>
      </c>
      <c r="D14" s="142">
        <v>2344.4</v>
      </c>
      <c r="E14" s="97"/>
      <c r="F14" s="97"/>
      <c r="G14" s="142">
        <f aca="true" t="shared" si="0" ref="G14:H16">G15</f>
        <v>2466.3</v>
      </c>
      <c r="H14" s="142">
        <f t="shared" si="0"/>
        <v>2587.1</v>
      </c>
      <c r="I14" s="125"/>
      <c r="J14" s="82"/>
    </row>
    <row r="15" spans="1:10" ht="28.5" customHeight="1">
      <c r="A15" s="85" t="s">
        <v>206</v>
      </c>
      <c r="B15" s="86" t="s">
        <v>429</v>
      </c>
      <c r="C15" s="86" t="s">
        <v>227</v>
      </c>
      <c r="D15" s="143">
        <f>D16</f>
        <v>2344.4</v>
      </c>
      <c r="E15" s="97"/>
      <c r="F15" s="97"/>
      <c r="G15" s="143">
        <f t="shared" si="0"/>
        <v>2466.3</v>
      </c>
      <c r="H15" s="143">
        <f t="shared" si="0"/>
        <v>2587.1</v>
      </c>
      <c r="I15" s="125"/>
      <c r="J15" s="82"/>
    </row>
    <row r="16" spans="1:10" ht="18.75" customHeight="1">
      <c r="A16" s="85" t="s">
        <v>203</v>
      </c>
      <c r="B16" s="86" t="s">
        <v>429</v>
      </c>
      <c r="C16" s="86" t="s">
        <v>174</v>
      </c>
      <c r="D16" s="143">
        <f>D17</f>
        <v>2344.4</v>
      </c>
      <c r="E16" s="97"/>
      <c r="F16" s="97"/>
      <c r="G16" s="143">
        <f t="shared" si="0"/>
        <v>2466.3</v>
      </c>
      <c r="H16" s="143">
        <f t="shared" si="0"/>
        <v>2587.1</v>
      </c>
      <c r="I16" s="125"/>
      <c r="J16" s="82"/>
    </row>
    <row r="17" spans="1:10" ht="18.75" customHeight="1">
      <c r="A17" s="87" t="s">
        <v>204</v>
      </c>
      <c r="B17" s="86" t="s">
        <v>429</v>
      </c>
      <c r="C17" s="86" t="s">
        <v>168</v>
      </c>
      <c r="D17" s="143">
        <v>2344.4</v>
      </c>
      <c r="E17" s="97"/>
      <c r="F17" s="97"/>
      <c r="G17" s="143">
        <v>2466.3</v>
      </c>
      <c r="H17" s="143">
        <v>2587.1</v>
      </c>
      <c r="I17" s="125"/>
      <c r="J17" s="82"/>
    </row>
    <row r="18" spans="1:10" ht="27" customHeight="1">
      <c r="A18" s="137" t="s">
        <v>177</v>
      </c>
      <c r="B18" s="136" t="s">
        <v>430</v>
      </c>
      <c r="C18" s="139" t="s">
        <v>165</v>
      </c>
      <c r="D18" s="146">
        <v>1377.1</v>
      </c>
      <c r="E18" s="97"/>
      <c r="F18" s="97"/>
      <c r="G18" s="146">
        <f aca="true" t="shared" si="1" ref="G18:H20">G19</f>
        <v>1448.7</v>
      </c>
      <c r="H18" s="146">
        <f t="shared" si="1"/>
        <v>1519.7</v>
      </c>
      <c r="I18" s="125"/>
      <c r="J18" s="82"/>
    </row>
    <row r="19" spans="1:10" ht="18.75" customHeight="1">
      <c r="A19" s="85" t="s">
        <v>206</v>
      </c>
      <c r="B19" s="86" t="s">
        <v>430</v>
      </c>
      <c r="C19" s="140" t="s">
        <v>227</v>
      </c>
      <c r="D19" s="144">
        <f>D20</f>
        <v>1377.1</v>
      </c>
      <c r="E19" s="97"/>
      <c r="F19" s="97"/>
      <c r="G19" s="144">
        <f t="shared" si="1"/>
        <v>1448.7</v>
      </c>
      <c r="H19" s="144">
        <f t="shared" si="1"/>
        <v>1519.7</v>
      </c>
      <c r="I19" s="125"/>
      <c r="J19" s="82"/>
    </row>
    <row r="20" spans="1:10" ht="18.75" customHeight="1">
      <c r="A20" s="85" t="s">
        <v>203</v>
      </c>
      <c r="B20" s="86" t="s">
        <v>430</v>
      </c>
      <c r="C20" s="140" t="s">
        <v>174</v>
      </c>
      <c r="D20" s="144">
        <f>D21</f>
        <v>1377.1</v>
      </c>
      <c r="E20" s="97"/>
      <c r="F20" s="97"/>
      <c r="G20" s="144">
        <f t="shared" si="1"/>
        <v>1448.7</v>
      </c>
      <c r="H20" s="144">
        <f t="shared" si="1"/>
        <v>1519.7</v>
      </c>
      <c r="I20" s="125"/>
      <c r="J20" s="82"/>
    </row>
    <row r="21" spans="1:10" ht="18.75" customHeight="1">
      <c r="A21" s="87" t="s">
        <v>204</v>
      </c>
      <c r="B21" s="86" t="s">
        <v>430</v>
      </c>
      <c r="C21" s="140" t="s">
        <v>168</v>
      </c>
      <c r="D21" s="144">
        <v>1377.1</v>
      </c>
      <c r="E21" s="97"/>
      <c r="F21" s="97"/>
      <c r="G21" s="144">
        <v>1448.7</v>
      </c>
      <c r="H21" s="144">
        <v>1519.7</v>
      </c>
      <c r="I21" s="125"/>
      <c r="J21" s="82"/>
    </row>
    <row r="22" spans="1:10" ht="37.5" customHeight="1">
      <c r="A22" s="83" t="s">
        <v>229</v>
      </c>
      <c r="B22" s="283" t="s">
        <v>414</v>
      </c>
      <c r="C22" s="283">
        <v>0</v>
      </c>
      <c r="D22" s="145">
        <f>D23+D27</f>
        <v>15</v>
      </c>
      <c r="E22" s="97"/>
      <c r="F22" s="97"/>
      <c r="G22" s="145">
        <f>G23+G27</f>
        <v>16.1</v>
      </c>
      <c r="H22" s="145">
        <f>H23+H27</f>
        <v>15.8</v>
      </c>
      <c r="I22" s="125"/>
      <c r="J22" s="82"/>
    </row>
    <row r="23" spans="1:10" ht="41.25" customHeight="1">
      <c r="A23" s="91" t="s">
        <v>228</v>
      </c>
      <c r="B23" s="136" t="s">
        <v>427</v>
      </c>
      <c r="C23" s="92" t="s">
        <v>165</v>
      </c>
      <c r="D23" s="142">
        <f>D24</f>
        <v>4.5</v>
      </c>
      <c r="E23" s="97"/>
      <c r="F23" s="97"/>
      <c r="G23" s="142">
        <f aca="true" t="shared" si="2" ref="G23:H25">G24</f>
        <v>5.3</v>
      </c>
      <c r="H23" s="142">
        <f t="shared" si="2"/>
        <v>5.2</v>
      </c>
      <c r="I23" s="125"/>
      <c r="J23" s="82"/>
    </row>
    <row r="24" spans="1:10" ht="18.75" customHeight="1">
      <c r="A24" s="85" t="s">
        <v>206</v>
      </c>
      <c r="B24" s="86" t="s">
        <v>427</v>
      </c>
      <c r="C24" s="86" t="s">
        <v>227</v>
      </c>
      <c r="D24" s="143">
        <f>D25</f>
        <v>4.5</v>
      </c>
      <c r="E24" s="97"/>
      <c r="F24" s="97"/>
      <c r="G24" s="143">
        <f t="shared" si="2"/>
        <v>5.3</v>
      </c>
      <c r="H24" s="143">
        <f t="shared" si="2"/>
        <v>5.2</v>
      </c>
      <c r="I24" s="125"/>
      <c r="J24" s="82"/>
    </row>
    <row r="25" spans="1:10" ht="18.75" customHeight="1">
      <c r="A25" s="85" t="s">
        <v>203</v>
      </c>
      <c r="B25" s="86" t="s">
        <v>427</v>
      </c>
      <c r="C25" s="86" t="s">
        <v>174</v>
      </c>
      <c r="D25" s="143">
        <f>D26</f>
        <v>4.5</v>
      </c>
      <c r="E25" s="97"/>
      <c r="F25" s="97"/>
      <c r="G25" s="143">
        <f t="shared" si="2"/>
        <v>5.3</v>
      </c>
      <c r="H25" s="143">
        <f t="shared" si="2"/>
        <v>5.2</v>
      </c>
      <c r="I25" s="125"/>
      <c r="J25" s="82"/>
    </row>
    <row r="26" spans="1:10" ht="18.75" customHeight="1">
      <c r="A26" s="87" t="s">
        <v>204</v>
      </c>
      <c r="B26" s="86" t="s">
        <v>427</v>
      </c>
      <c r="C26" s="86" t="s">
        <v>168</v>
      </c>
      <c r="D26" s="143">
        <v>4.5</v>
      </c>
      <c r="E26" s="97"/>
      <c r="F26" s="97"/>
      <c r="G26" s="143">
        <v>5.3</v>
      </c>
      <c r="H26" s="143">
        <v>5.2</v>
      </c>
      <c r="I26" s="125"/>
      <c r="J26" s="82"/>
    </row>
    <row r="27" spans="1:10" ht="30.75" customHeight="1">
      <c r="A27" s="91" t="s">
        <v>228</v>
      </c>
      <c r="B27" s="136" t="s">
        <v>428</v>
      </c>
      <c r="C27" s="136" t="s">
        <v>165</v>
      </c>
      <c r="D27" s="142">
        <f>D28</f>
        <v>10.5</v>
      </c>
      <c r="E27" s="97"/>
      <c r="F27" s="97"/>
      <c r="G27" s="142">
        <f aca="true" t="shared" si="3" ref="G27:H29">G28</f>
        <v>10.8</v>
      </c>
      <c r="H27" s="142">
        <f t="shared" si="3"/>
        <v>10.6</v>
      </c>
      <c r="I27" s="125"/>
      <c r="J27" s="82"/>
    </row>
    <row r="28" spans="1:10" ht="18.75" customHeight="1">
      <c r="A28" s="85" t="s">
        <v>206</v>
      </c>
      <c r="B28" s="86" t="s">
        <v>428</v>
      </c>
      <c r="C28" s="86" t="s">
        <v>227</v>
      </c>
      <c r="D28" s="143">
        <f>D29</f>
        <v>10.5</v>
      </c>
      <c r="E28" s="97"/>
      <c r="F28" s="97"/>
      <c r="G28" s="143">
        <f t="shared" si="3"/>
        <v>10.8</v>
      </c>
      <c r="H28" s="143">
        <f t="shared" si="3"/>
        <v>10.6</v>
      </c>
      <c r="I28" s="125"/>
      <c r="J28" s="82"/>
    </row>
    <row r="29" spans="1:10" ht="18.75" customHeight="1">
      <c r="A29" s="85" t="s">
        <v>203</v>
      </c>
      <c r="B29" s="86" t="s">
        <v>428</v>
      </c>
      <c r="C29" s="86" t="s">
        <v>174</v>
      </c>
      <c r="D29" s="143">
        <f>D30</f>
        <v>10.5</v>
      </c>
      <c r="E29" s="97"/>
      <c r="F29" s="97"/>
      <c r="G29" s="143">
        <f t="shared" si="3"/>
        <v>10.8</v>
      </c>
      <c r="H29" s="143">
        <f t="shared" si="3"/>
        <v>10.6</v>
      </c>
      <c r="I29" s="125"/>
      <c r="J29" s="82"/>
    </row>
    <row r="30" spans="1:10" ht="18.75" customHeight="1">
      <c r="A30" s="87" t="s">
        <v>204</v>
      </c>
      <c r="B30" s="86" t="s">
        <v>428</v>
      </c>
      <c r="C30" s="86" t="s">
        <v>168</v>
      </c>
      <c r="D30" s="143">
        <v>10.5</v>
      </c>
      <c r="E30" s="97"/>
      <c r="F30" s="97"/>
      <c r="G30" s="143">
        <v>10.8</v>
      </c>
      <c r="H30" s="143">
        <v>10.6</v>
      </c>
      <c r="I30" s="125"/>
      <c r="J30" s="82"/>
    </row>
    <row r="31" spans="1:8" ht="25.5">
      <c r="A31" s="83" t="s">
        <v>224</v>
      </c>
      <c r="B31" s="135" t="s">
        <v>431</v>
      </c>
      <c r="C31" s="84" t="s">
        <v>165</v>
      </c>
      <c r="D31" s="147">
        <f>D32+D36</f>
        <v>3852.1</v>
      </c>
      <c r="E31" s="90" t="e">
        <f>E32+E36</f>
        <v>#REF!</v>
      </c>
      <c r="F31" s="90" t="e">
        <f>F32+F36</f>
        <v>#REF!</v>
      </c>
      <c r="G31" s="147">
        <f>G32+G36</f>
        <v>3982.7</v>
      </c>
      <c r="H31" s="147">
        <f>H32+H36</f>
        <v>4104.1</v>
      </c>
    </row>
    <row r="32" spans="1:8" ht="23.25" customHeight="1">
      <c r="A32" s="91" t="s">
        <v>161</v>
      </c>
      <c r="B32" s="136" t="s">
        <v>432</v>
      </c>
      <c r="C32" s="92" t="s">
        <v>165</v>
      </c>
      <c r="D32" s="142">
        <f>D33</f>
        <v>2902.1</v>
      </c>
      <c r="E32" s="93" t="e">
        <f>E35</f>
        <v>#REF!</v>
      </c>
      <c r="F32" s="93" t="e">
        <f>F35</f>
        <v>#REF!</v>
      </c>
      <c r="G32" s="142">
        <f aca="true" t="shared" si="4" ref="G32:H34">G33</f>
        <v>3032.7</v>
      </c>
      <c r="H32" s="142">
        <f t="shared" si="4"/>
        <v>3154.1</v>
      </c>
    </row>
    <row r="33" spans="1:8" ht="49.5" customHeight="1">
      <c r="A33" s="85" t="s">
        <v>225</v>
      </c>
      <c r="B33" s="86" t="s">
        <v>458</v>
      </c>
      <c r="C33" s="86" t="s">
        <v>165</v>
      </c>
      <c r="D33" s="143">
        <f>D34</f>
        <v>2902.1</v>
      </c>
      <c r="E33" s="89" t="e">
        <f>E34</f>
        <v>#REF!</v>
      </c>
      <c r="F33" s="89" t="e">
        <f>F34</f>
        <v>#REF!</v>
      </c>
      <c r="G33" s="143">
        <f t="shared" si="4"/>
        <v>3032.7</v>
      </c>
      <c r="H33" s="143">
        <f t="shared" si="4"/>
        <v>3154.1</v>
      </c>
    </row>
    <row r="34" spans="1:8" ht="12.75">
      <c r="A34" s="85" t="s">
        <v>207</v>
      </c>
      <c r="B34" s="86" t="s">
        <v>458</v>
      </c>
      <c r="C34" s="86" t="s">
        <v>223</v>
      </c>
      <c r="D34" s="143">
        <f>D35</f>
        <v>2902.1</v>
      </c>
      <c r="E34" s="89" t="e">
        <f>E35</f>
        <v>#REF!</v>
      </c>
      <c r="F34" s="89" t="e">
        <f>F35</f>
        <v>#REF!</v>
      </c>
      <c r="G34" s="143">
        <f t="shared" si="4"/>
        <v>3032.7</v>
      </c>
      <c r="H34" s="143">
        <f t="shared" si="4"/>
        <v>3154.1</v>
      </c>
    </row>
    <row r="35" spans="1:8" ht="18.75" customHeight="1">
      <c r="A35" s="118" t="s">
        <v>247</v>
      </c>
      <c r="B35" s="86" t="s">
        <v>458</v>
      </c>
      <c r="C35" s="86" t="s">
        <v>170</v>
      </c>
      <c r="D35" s="143">
        <v>2902.1</v>
      </c>
      <c r="E35" s="89" t="e">
        <f>#REF!</f>
        <v>#REF!</v>
      </c>
      <c r="F35" s="89" t="e">
        <f>#REF!</f>
        <v>#REF!</v>
      </c>
      <c r="G35" s="143">
        <v>3032.7</v>
      </c>
      <c r="H35" s="143">
        <v>3154.1</v>
      </c>
    </row>
    <row r="36" spans="1:8" ht="15.75" customHeight="1">
      <c r="A36" s="91" t="s">
        <v>162</v>
      </c>
      <c r="B36" s="136" t="s">
        <v>460</v>
      </c>
      <c r="C36" s="92" t="s">
        <v>165</v>
      </c>
      <c r="D36" s="142">
        <f>D37</f>
        <v>950</v>
      </c>
      <c r="E36" s="93" t="e">
        <f aca="true" t="shared" si="5" ref="E36:H39">E37</f>
        <v>#REF!</v>
      </c>
      <c r="F36" s="93" t="e">
        <f t="shared" si="5"/>
        <v>#REF!</v>
      </c>
      <c r="G36" s="142">
        <f t="shared" si="5"/>
        <v>950</v>
      </c>
      <c r="H36" s="142">
        <f t="shared" si="5"/>
        <v>950</v>
      </c>
    </row>
    <row r="37" spans="1:8" ht="25.5">
      <c r="A37" s="85" t="s">
        <v>226</v>
      </c>
      <c r="B37" s="86" t="s">
        <v>459</v>
      </c>
      <c r="C37" s="86" t="s">
        <v>165</v>
      </c>
      <c r="D37" s="143">
        <f>D38</f>
        <v>950</v>
      </c>
      <c r="E37" s="89" t="e">
        <f t="shared" si="5"/>
        <v>#REF!</v>
      </c>
      <c r="F37" s="89" t="e">
        <f t="shared" si="5"/>
        <v>#REF!</v>
      </c>
      <c r="G37" s="143">
        <f t="shared" si="5"/>
        <v>950</v>
      </c>
      <c r="H37" s="143">
        <f t="shared" si="5"/>
        <v>950</v>
      </c>
    </row>
    <row r="38" spans="1:8" ht="12.75">
      <c r="A38" s="85" t="s">
        <v>206</v>
      </c>
      <c r="B38" s="86" t="s">
        <v>459</v>
      </c>
      <c r="C38" s="86" t="s">
        <v>227</v>
      </c>
      <c r="D38" s="143">
        <f>D39</f>
        <v>950</v>
      </c>
      <c r="E38" s="89" t="e">
        <f t="shared" si="5"/>
        <v>#REF!</v>
      </c>
      <c r="F38" s="89" t="e">
        <f t="shared" si="5"/>
        <v>#REF!</v>
      </c>
      <c r="G38" s="143">
        <f t="shared" si="5"/>
        <v>950</v>
      </c>
      <c r="H38" s="143">
        <f t="shared" si="5"/>
        <v>950</v>
      </c>
    </row>
    <row r="39" spans="1:8" ht="12.75">
      <c r="A39" s="85" t="s">
        <v>203</v>
      </c>
      <c r="B39" s="86" t="s">
        <v>459</v>
      </c>
      <c r="C39" s="86" t="s">
        <v>174</v>
      </c>
      <c r="D39" s="143">
        <f>D40</f>
        <v>950</v>
      </c>
      <c r="E39" s="89" t="e">
        <f t="shared" si="5"/>
        <v>#REF!</v>
      </c>
      <c r="F39" s="89" t="e">
        <f t="shared" si="5"/>
        <v>#REF!</v>
      </c>
      <c r="G39" s="143">
        <f t="shared" si="5"/>
        <v>950</v>
      </c>
      <c r="H39" s="143">
        <f t="shared" si="5"/>
        <v>950</v>
      </c>
    </row>
    <row r="40" spans="1:8" ht="23.25" customHeight="1">
      <c r="A40" s="87" t="s">
        <v>204</v>
      </c>
      <c r="B40" s="86" t="s">
        <v>459</v>
      </c>
      <c r="C40" s="86" t="s">
        <v>168</v>
      </c>
      <c r="D40" s="143">
        <v>950</v>
      </c>
      <c r="E40" s="89" t="e">
        <f>#REF!</f>
        <v>#REF!</v>
      </c>
      <c r="F40" s="89" t="e">
        <f>#REF!</f>
        <v>#REF!</v>
      </c>
      <c r="G40" s="143">
        <v>950</v>
      </c>
      <c r="H40" s="143">
        <v>950</v>
      </c>
    </row>
    <row r="41" spans="1:8" ht="27.75" customHeight="1">
      <c r="A41" s="88" t="s">
        <v>230</v>
      </c>
      <c r="B41" s="135" t="s">
        <v>413</v>
      </c>
      <c r="C41" s="84" t="s">
        <v>165</v>
      </c>
      <c r="D41" s="147">
        <f>D42+D46</f>
        <v>1000</v>
      </c>
      <c r="E41" s="147">
        <f>E42+E46</f>
        <v>419.5</v>
      </c>
      <c r="F41" s="147">
        <f>F42+F46</f>
        <v>421.5</v>
      </c>
      <c r="G41" s="147">
        <f>G42+G46</f>
        <v>810.2</v>
      </c>
      <c r="H41" s="147">
        <f>H42+H46</f>
        <v>1000</v>
      </c>
    </row>
    <row r="42" spans="1:8" ht="25.5">
      <c r="A42" s="91" t="s">
        <v>231</v>
      </c>
      <c r="B42" s="136" t="s">
        <v>461</v>
      </c>
      <c r="C42" s="92" t="s">
        <v>165</v>
      </c>
      <c r="D42" s="142">
        <f>D43</f>
        <v>500</v>
      </c>
      <c r="E42" s="142">
        <f aca="true" t="shared" si="6" ref="E42:H44">E43</f>
        <v>403.1</v>
      </c>
      <c r="F42" s="142">
        <f t="shared" si="6"/>
        <v>404.1</v>
      </c>
      <c r="G42" s="142">
        <f t="shared" si="6"/>
        <v>500</v>
      </c>
      <c r="H42" s="142">
        <f t="shared" si="6"/>
        <v>500</v>
      </c>
    </row>
    <row r="43" spans="1:8" ht="12.75">
      <c r="A43" s="85" t="s">
        <v>206</v>
      </c>
      <c r="B43" s="86" t="s">
        <v>461</v>
      </c>
      <c r="C43" s="86" t="s">
        <v>227</v>
      </c>
      <c r="D43" s="143">
        <f>D44</f>
        <v>500</v>
      </c>
      <c r="E43" s="143">
        <f t="shared" si="6"/>
        <v>403.1</v>
      </c>
      <c r="F43" s="143">
        <f t="shared" si="6"/>
        <v>404.1</v>
      </c>
      <c r="G43" s="143">
        <f t="shared" si="6"/>
        <v>500</v>
      </c>
      <c r="H43" s="143">
        <f t="shared" si="6"/>
        <v>500</v>
      </c>
    </row>
    <row r="44" spans="1:8" ht="12.75">
      <c r="A44" s="85" t="s">
        <v>203</v>
      </c>
      <c r="B44" s="86" t="s">
        <v>461</v>
      </c>
      <c r="C44" s="86" t="s">
        <v>174</v>
      </c>
      <c r="D44" s="143">
        <f>D45</f>
        <v>500</v>
      </c>
      <c r="E44" s="143">
        <f t="shared" si="6"/>
        <v>403.1</v>
      </c>
      <c r="F44" s="143">
        <f t="shared" si="6"/>
        <v>404.1</v>
      </c>
      <c r="G44" s="143">
        <f t="shared" si="6"/>
        <v>500</v>
      </c>
      <c r="H44" s="143">
        <f t="shared" si="6"/>
        <v>500</v>
      </c>
    </row>
    <row r="45" spans="1:8" ht="12.75">
      <c r="A45" s="87" t="s">
        <v>204</v>
      </c>
      <c r="B45" s="86" t="s">
        <v>461</v>
      </c>
      <c r="C45" s="86" t="s">
        <v>168</v>
      </c>
      <c r="D45" s="143">
        <v>500</v>
      </c>
      <c r="E45" s="143">
        <v>403.1</v>
      </c>
      <c r="F45" s="143">
        <v>404.1</v>
      </c>
      <c r="G45" s="143">
        <v>500</v>
      </c>
      <c r="H45" s="143">
        <v>500</v>
      </c>
    </row>
    <row r="46" spans="1:8" ht="25.5">
      <c r="A46" s="91" t="s">
        <v>231</v>
      </c>
      <c r="B46" s="136" t="s">
        <v>457</v>
      </c>
      <c r="C46" s="92" t="s">
        <v>165</v>
      </c>
      <c r="D46" s="142">
        <f>D47</f>
        <v>500</v>
      </c>
      <c r="E46" s="142">
        <f aca="true" t="shared" si="7" ref="E46:H48">E47</f>
        <v>16.4</v>
      </c>
      <c r="F46" s="142">
        <f t="shared" si="7"/>
        <v>17.4</v>
      </c>
      <c r="G46" s="142">
        <f t="shared" si="7"/>
        <v>310.2</v>
      </c>
      <c r="H46" s="142">
        <f t="shared" si="7"/>
        <v>500</v>
      </c>
    </row>
    <row r="47" spans="1:8" ht="12.75">
      <c r="A47" s="85" t="s">
        <v>206</v>
      </c>
      <c r="B47" s="86" t="s">
        <v>457</v>
      </c>
      <c r="C47" s="86" t="s">
        <v>227</v>
      </c>
      <c r="D47" s="143">
        <f>D48</f>
        <v>500</v>
      </c>
      <c r="E47" s="143">
        <f t="shared" si="7"/>
        <v>16.4</v>
      </c>
      <c r="F47" s="143">
        <f t="shared" si="7"/>
        <v>17.4</v>
      </c>
      <c r="G47" s="143">
        <f t="shared" si="7"/>
        <v>310.2</v>
      </c>
      <c r="H47" s="143">
        <f t="shared" si="7"/>
        <v>500</v>
      </c>
    </row>
    <row r="48" spans="1:8" ht="12.75">
      <c r="A48" s="85" t="s">
        <v>203</v>
      </c>
      <c r="B48" s="86" t="s">
        <v>457</v>
      </c>
      <c r="C48" s="86" t="s">
        <v>174</v>
      </c>
      <c r="D48" s="143">
        <f>D49</f>
        <v>500</v>
      </c>
      <c r="E48" s="143">
        <f t="shared" si="7"/>
        <v>16.4</v>
      </c>
      <c r="F48" s="143">
        <f t="shared" si="7"/>
        <v>17.4</v>
      </c>
      <c r="G48" s="143">
        <f t="shared" si="7"/>
        <v>310.2</v>
      </c>
      <c r="H48" s="143">
        <f t="shared" si="7"/>
        <v>500</v>
      </c>
    </row>
    <row r="49" spans="1:8" ht="12.75">
      <c r="A49" s="87" t="s">
        <v>204</v>
      </c>
      <c r="B49" s="86" t="s">
        <v>457</v>
      </c>
      <c r="C49" s="86" t="s">
        <v>168</v>
      </c>
      <c r="D49" s="143">
        <v>500</v>
      </c>
      <c r="E49" s="143">
        <v>16.4</v>
      </c>
      <c r="F49" s="143">
        <v>17.4</v>
      </c>
      <c r="G49" s="143">
        <v>310.2</v>
      </c>
      <c r="H49" s="143">
        <v>500</v>
      </c>
    </row>
    <row r="50" spans="1:10" ht="39" customHeight="1">
      <c r="A50" s="153" t="s">
        <v>198</v>
      </c>
      <c r="B50" s="154" t="s">
        <v>400</v>
      </c>
      <c r="C50" s="155" t="s">
        <v>165</v>
      </c>
      <c r="D50" s="156">
        <f>D51+D57+D61+D67+D69+D71+D76</f>
        <v>5428.5</v>
      </c>
      <c r="E50" s="156" t="e">
        <f>E51+E57+E61+E67+E69+E71+E76</f>
        <v>#REF!</v>
      </c>
      <c r="F50" s="156" t="e">
        <f>F51+F57+F61+F67+F69+F71+F76</f>
        <v>#REF!</v>
      </c>
      <c r="G50" s="156">
        <f>G51+G57+G61+G67+G69+G71+G76</f>
        <v>4922.7</v>
      </c>
      <c r="H50" s="156">
        <f>H51+H57+H61+H67+H69+H71+H76</f>
        <v>4922.7</v>
      </c>
      <c r="I50" s="82"/>
      <c r="J50" s="82"/>
    </row>
    <row r="51" spans="1:10" ht="36.75" customHeight="1">
      <c r="A51" s="91" t="s">
        <v>237</v>
      </c>
      <c r="B51" s="136" t="s">
        <v>419</v>
      </c>
      <c r="C51" s="92" t="s">
        <v>165</v>
      </c>
      <c r="D51" s="142">
        <f aca="true" t="shared" si="8" ref="D51:H52">D52</f>
        <v>1451.6</v>
      </c>
      <c r="E51" s="93" t="e">
        <f t="shared" si="8"/>
        <v>#REF!</v>
      </c>
      <c r="F51" s="93" t="e">
        <f t="shared" si="8"/>
        <v>#REF!</v>
      </c>
      <c r="G51" s="142">
        <f t="shared" si="8"/>
        <v>1451.6</v>
      </c>
      <c r="H51" s="142">
        <f t="shared" si="8"/>
        <v>1451.6</v>
      </c>
      <c r="I51" s="82"/>
      <c r="J51" s="82"/>
    </row>
    <row r="52" spans="1:10" ht="36.75" customHeight="1">
      <c r="A52" s="85" t="s">
        <v>201</v>
      </c>
      <c r="B52" s="86" t="s">
        <v>419</v>
      </c>
      <c r="C52" s="86" t="s">
        <v>233</v>
      </c>
      <c r="D52" s="143">
        <f t="shared" si="8"/>
        <v>1451.6</v>
      </c>
      <c r="E52" s="89" t="e">
        <f t="shared" si="8"/>
        <v>#REF!</v>
      </c>
      <c r="F52" s="89" t="e">
        <f t="shared" si="8"/>
        <v>#REF!</v>
      </c>
      <c r="G52" s="143">
        <f t="shared" si="8"/>
        <v>1451.6</v>
      </c>
      <c r="H52" s="143">
        <f t="shared" si="8"/>
        <v>1451.6</v>
      </c>
      <c r="I52" s="82"/>
      <c r="J52" s="82"/>
    </row>
    <row r="53" spans="1:10" ht="12.75">
      <c r="A53" s="85" t="s">
        <v>202</v>
      </c>
      <c r="B53" s="86" t="s">
        <v>419</v>
      </c>
      <c r="C53" s="86" t="s">
        <v>242</v>
      </c>
      <c r="D53" s="143">
        <f>D54+D55+D56</f>
        <v>1451.6</v>
      </c>
      <c r="E53" s="89" t="e">
        <f>E54+E55</f>
        <v>#REF!</v>
      </c>
      <c r="F53" s="89" t="e">
        <f>F54+F55</f>
        <v>#REF!</v>
      </c>
      <c r="G53" s="143">
        <f>G54+G55+G56</f>
        <v>1451.6</v>
      </c>
      <c r="H53" s="143">
        <f>H54+H55+H56</f>
        <v>1451.6</v>
      </c>
      <c r="I53" s="82"/>
      <c r="J53" s="82"/>
    </row>
    <row r="54" spans="1:10" ht="16.5" customHeight="1">
      <c r="A54" s="85" t="s">
        <v>401</v>
      </c>
      <c r="B54" s="86" t="s">
        <v>419</v>
      </c>
      <c r="C54" s="86" t="s">
        <v>166</v>
      </c>
      <c r="D54" s="143">
        <v>963.4</v>
      </c>
      <c r="E54" s="89" t="e">
        <f>#REF!</f>
        <v>#REF!</v>
      </c>
      <c r="F54" s="89" t="e">
        <f>#REF!</f>
        <v>#REF!</v>
      </c>
      <c r="G54" s="143">
        <v>963.4</v>
      </c>
      <c r="H54" s="143">
        <v>963.4</v>
      </c>
      <c r="I54" s="82"/>
      <c r="J54" s="82"/>
    </row>
    <row r="55" spans="1:10" ht="16.5" customHeight="1">
      <c r="A55" s="85" t="s">
        <v>159</v>
      </c>
      <c r="B55" s="86" t="s">
        <v>419</v>
      </c>
      <c r="C55" s="86" t="s">
        <v>167</v>
      </c>
      <c r="D55" s="143">
        <v>197.3</v>
      </c>
      <c r="E55" s="89" t="e">
        <f>#REF!</f>
        <v>#REF!</v>
      </c>
      <c r="F55" s="89" t="e">
        <f>#REF!</f>
        <v>#REF!</v>
      </c>
      <c r="G55" s="143">
        <v>197.3</v>
      </c>
      <c r="H55" s="143">
        <v>197.3</v>
      </c>
      <c r="I55" s="82"/>
      <c r="J55" s="82"/>
    </row>
    <row r="56" spans="1:10" ht="30.75" customHeight="1">
      <c r="A56" s="85" t="s">
        <v>435</v>
      </c>
      <c r="B56" s="86" t="s">
        <v>419</v>
      </c>
      <c r="C56" s="86" t="s">
        <v>436</v>
      </c>
      <c r="D56" s="143">
        <v>290.9</v>
      </c>
      <c r="E56" s="89"/>
      <c r="F56" s="89"/>
      <c r="G56" s="143">
        <v>290.9</v>
      </c>
      <c r="H56" s="143">
        <v>290.9</v>
      </c>
      <c r="I56" s="82"/>
      <c r="J56" s="82"/>
    </row>
    <row r="57" spans="1:10" ht="36.75" customHeight="1">
      <c r="A57" s="91" t="s">
        <v>238</v>
      </c>
      <c r="B57" s="136" t="s">
        <v>403</v>
      </c>
      <c r="C57" s="92" t="s">
        <v>165</v>
      </c>
      <c r="D57" s="142">
        <f>D58</f>
        <v>5</v>
      </c>
      <c r="E57" s="93" t="e">
        <f aca="true" t="shared" si="9" ref="E57:H59">E58</f>
        <v>#REF!</v>
      </c>
      <c r="F57" s="93" t="e">
        <f t="shared" si="9"/>
        <v>#REF!</v>
      </c>
      <c r="G57" s="142">
        <f t="shared" si="9"/>
        <v>5</v>
      </c>
      <c r="H57" s="142">
        <f t="shared" si="9"/>
        <v>5</v>
      </c>
      <c r="I57" s="82"/>
      <c r="J57" s="82"/>
    </row>
    <row r="58" spans="1:10" ht="12.75">
      <c r="A58" s="85" t="s">
        <v>206</v>
      </c>
      <c r="B58" s="86" t="s">
        <v>403</v>
      </c>
      <c r="C58" s="86" t="s">
        <v>227</v>
      </c>
      <c r="D58" s="143">
        <f>D59</f>
        <v>5</v>
      </c>
      <c r="E58" s="89" t="e">
        <f t="shared" si="9"/>
        <v>#REF!</v>
      </c>
      <c r="F58" s="89" t="e">
        <f t="shared" si="9"/>
        <v>#REF!</v>
      </c>
      <c r="G58" s="143">
        <f t="shared" si="9"/>
        <v>5</v>
      </c>
      <c r="H58" s="143">
        <f t="shared" si="9"/>
        <v>5</v>
      </c>
      <c r="I58" s="82"/>
      <c r="J58" s="82"/>
    </row>
    <row r="59" spans="1:10" ht="12.75">
      <c r="A59" s="85" t="s">
        <v>203</v>
      </c>
      <c r="B59" s="86" t="s">
        <v>403</v>
      </c>
      <c r="C59" s="86" t="s">
        <v>174</v>
      </c>
      <c r="D59" s="143">
        <f>D60</f>
        <v>5</v>
      </c>
      <c r="E59" s="89" t="e">
        <f t="shared" si="9"/>
        <v>#REF!</v>
      </c>
      <c r="F59" s="89" t="e">
        <f t="shared" si="9"/>
        <v>#REF!</v>
      </c>
      <c r="G59" s="143">
        <f t="shared" si="9"/>
        <v>5</v>
      </c>
      <c r="H59" s="143">
        <f t="shared" si="9"/>
        <v>5</v>
      </c>
      <c r="I59" s="82"/>
      <c r="J59" s="82"/>
    </row>
    <row r="60" spans="1:10" ht="12.75">
      <c r="A60" s="87" t="s">
        <v>204</v>
      </c>
      <c r="B60" s="86" t="s">
        <v>403</v>
      </c>
      <c r="C60" s="86" t="s">
        <v>168</v>
      </c>
      <c r="D60" s="143">
        <v>5</v>
      </c>
      <c r="E60" s="89" t="e">
        <f>#REF!</f>
        <v>#REF!</v>
      </c>
      <c r="F60" s="89" t="e">
        <f>#REF!</f>
        <v>#REF!</v>
      </c>
      <c r="G60" s="143">
        <v>5</v>
      </c>
      <c r="H60" s="143">
        <v>5</v>
      </c>
      <c r="I60" s="82"/>
      <c r="J60" s="82"/>
    </row>
    <row r="61" spans="1:8" ht="42" customHeight="1">
      <c r="A61" s="137" t="s">
        <v>437</v>
      </c>
      <c r="B61" s="136" t="s">
        <v>403</v>
      </c>
      <c r="C61" s="92" t="s">
        <v>165</v>
      </c>
      <c r="D61" s="142">
        <f>D62</f>
        <v>3190.4</v>
      </c>
      <c r="E61" s="93" t="e">
        <f>E62+E67+#REF!+E69</f>
        <v>#REF!</v>
      </c>
      <c r="F61" s="93" t="e">
        <f>F62+F67+#REF!+F69</f>
        <v>#REF!</v>
      </c>
      <c r="G61" s="142">
        <f>G62</f>
        <v>3190.4</v>
      </c>
      <c r="H61" s="142">
        <f>H62</f>
        <v>3190.4</v>
      </c>
    </row>
    <row r="62" spans="1:8" ht="29.25" customHeight="1">
      <c r="A62" s="85" t="s">
        <v>201</v>
      </c>
      <c r="B62" s="86" t="s">
        <v>403</v>
      </c>
      <c r="C62" s="92" t="s">
        <v>233</v>
      </c>
      <c r="D62" s="142">
        <f>D63</f>
        <v>3190.4</v>
      </c>
      <c r="E62" s="93" t="e">
        <f>E63</f>
        <v>#REF!</v>
      </c>
      <c r="F62" s="93" t="e">
        <f>F63</f>
        <v>#REF!</v>
      </c>
      <c r="G62" s="142">
        <f>G63</f>
        <v>3190.4</v>
      </c>
      <c r="H62" s="142">
        <f>H63</f>
        <v>3190.4</v>
      </c>
    </row>
    <row r="63" spans="1:8" ht="12.75">
      <c r="A63" s="85" t="s">
        <v>202</v>
      </c>
      <c r="B63" s="86" t="s">
        <v>403</v>
      </c>
      <c r="C63" s="86" t="s">
        <v>242</v>
      </c>
      <c r="D63" s="143">
        <f>D64+D65+D66</f>
        <v>3190.4</v>
      </c>
      <c r="E63" s="89" t="e">
        <f>E64+E65</f>
        <v>#REF!</v>
      </c>
      <c r="F63" s="89" t="e">
        <f>F64+F65</f>
        <v>#REF!</v>
      </c>
      <c r="G63" s="143">
        <f>G64+G65+G66</f>
        <v>3190.4</v>
      </c>
      <c r="H63" s="143">
        <f>H64+H65+H66</f>
        <v>3190.4</v>
      </c>
    </row>
    <row r="64" spans="1:8" ht="12.75">
      <c r="A64" s="85" t="s">
        <v>401</v>
      </c>
      <c r="B64" s="86" t="s">
        <v>403</v>
      </c>
      <c r="C64" s="86" t="s">
        <v>166</v>
      </c>
      <c r="D64" s="143">
        <v>2274.5</v>
      </c>
      <c r="E64" s="89" t="e">
        <f>#REF!</f>
        <v>#REF!</v>
      </c>
      <c r="F64" s="89" t="e">
        <f>#REF!</f>
        <v>#REF!</v>
      </c>
      <c r="G64" s="143">
        <v>2274.5</v>
      </c>
      <c r="H64" s="143">
        <v>2274.5</v>
      </c>
    </row>
    <row r="65" spans="1:8" ht="12.75">
      <c r="A65" s="85" t="s">
        <v>159</v>
      </c>
      <c r="B65" s="86" t="s">
        <v>403</v>
      </c>
      <c r="C65" s="86" t="s">
        <v>167</v>
      </c>
      <c r="D65" s="143">
        <v>229</v>
      </c>
      <c r="E65" s="89" t="e">
        <f>#REF!</f>
        <v>#REF!</v>
      </c>
      <c r="F65" s="89" t="e">
        <f>#REF!</f>
        <v>#REF!</v>
      </c>
      <c r="G65" s="143">
        <v>229</v>
      </c>
      <c r="H65" s="143">
        <v>229</v>
      </c>
    </row>
    <row r="66" spans="1:8" ht="36" customHeight="1">
      <c r="A66" s="85" t="s">
        <v>435</v>
      </c>
      <c r="B66" s="86" t="s">
        <v>403</v>
      </c>
      <c r="C66" s="86" t="s">
        <v>436</v>
      </c>
      <c r="D66" s="143">
        <v>686.9</v>
      </c>
      <c r="E66" s="89"/>
      <c r="F66" s="89"/>
      <c r="G66" s="143">
        <v>686.9</v>
      </c>
      <c r="H66" s="143">
        <v>686.9</v>
      </c>
    </row>
    <row r="67" spans="1:8" ht="12.75">
      <c r="A67" s="91" t="s">
        <v>205</v>
      </c>
      <c r="B67" s="136" t="s">
        <v>400</v>
      </c>
      <c r="C67" s="92" t="s">
        <v>243</v>
      </c>
      <c r="D67" s="142">
        <f>D68</f>
        <v>505.8</v>
      </c>
      <c r="E67" s="93" t="e">
        <f>E68</f>
        <v>#REF!</v>
      </c>
      <c r="F67" s="93" t="e">
        <f>F68</f>
        <v>#REF!</v>
      </c>
      <c r="G67" s="142">
        <f>G68</f>
        <v>0</v>
      </c>
      <c r="H67" s="142">
        <f>H68</f>
        <v>0</v>
      </c>
    </row>
    <row r="68" spans="1:8" ht="12.75">
      <c r="A68" s="85" t="s">
        <v>305</v>
      </c>
      <c r="B68" s="86" t="s">
        <v>421</v>
      </c>
      <c r="C68" s="86" t="s">
        <v>171</v>
      </c>
      <c r="D68" s="143">
        <v>505.8</v>
      </c>
      <c r="E68" s="89" t="e">
        <f>#REF!</f>
        <v>#REF!</v>
      </c>
      <c r="F68" s="89" t="e">
        <f>#REF!</f>
        <v>#REF!</v>
      </c>
      <c r="G68" s="143">
        <v>0</v>
      </c>
      <c r="H68" s="143">
        <v>0</v>
      </c>
    </row>
    <row r="69" spans="1:8" ht="29.25" customHeight="1">
      <c r="A69" s="137" t="s">
        <v>438</v>
      </c>
      <c r="B69" s="136" t="s">
        <v>403</v>
      </c>
      <c r="C69" s="92" t="s">
        <v>246</v>
      </c>
      <c r="D69" s="142">
        <f>D70</f>
        <v>60</v>
      </c>
      <c r="E69" s="93" t="e">
        <f>E70</f>
        <v>#REF!</v>
      </c>
      <c r="F69" s="93" t="e">
        <f>F70</f>
        <v>#REF!</v>
      </c>
      <c r="G69" s="142">
        <f>G70</f>
        <v>60</v>
      </c>
      <c r="H69" s="142">
        <f>H70</f>
        <v>60</v>
      </c>
    </row>
    <row r="70" spans="1:8" ht="12.75">
      <c r="A70" s="85" t="s">
        <v>220</v>
      </c>
      <c r="B70" s="86" t="s">
        <v>403</v>
      </c>
      <c r="C70" s="86" t="s">
        <v>175</v>
      </c>
      <c r="D70" s="143">
        <v>60</v>
      </c>
      <c r="E70" s="89" t="e">
        <f>#REF!</f>
        <v>#REF!</v>
      </c>
      <c r="F70" s="89" t="e">
        <f>#REF!</f>
        <v>#REF!</v>
      </c>
      <c r="G70" s="143">
        <v>60</v>
      </c>
      <c r="H70" s="143">
        <v>60</v>
      </c>
    </row>
    <row r="71" spans="1:8" ht="35.25" customHeight="1">
      <c r="A71" s="94" t="s">
        <v>240</v>
      </c>
      <c r="B71" s="136" t="s">
        <v>409</v>
      </c>
      <c r="C71" s="92" t="s">
        <v>165</v>
      </c>
      <c r="D71" s="142">
        <f>D72</f>
        <v>189.2</v>
      </c>
      <c r="E71" s="93" t="e">
        <f aca="true" t="shared" si="10" ref="E71:H73">E72</f>
        <v>#REF!</v>
      </c>
      <c r="F71" s="93" t="e">
        <f t="shared" si="10"/>
        <v>#REF!</v>
      </c>
      <c r="G71" s="142">
        <f t="shared" si="10"/>
        <v>189.2</v>
      </c>
      <c r="H71" s="142">
        <f t="shared" si="10"/>
        <v>189.2</v>
      </c>
    </row>
    <row r="72" spans="1:8" ht="25.5">
      <c r="A72" s="117" t="s">
        <v>201</v>
      </c>
      <c r="B72" s="86" t="s">
        <v>409</v>
      </c>
      <c r="C72" s="86" t="s">
        <v>233</v>
      </c>
      <c r="D72" s="143">
        <f>D73</f>
        <v>189.2</v>
      </c>
      <c r="E72" s="89" t="e">
        <f t="shared" si="10"/>
        <v>#REF!</v>
      </c>
      <c r="F72" s="89" t="e">
        <f t="shared" si="10"/>
        <v>#REF!</v>
      </c>
      <c r="G72" s="143">
        <f t="shared" si="10"/>
        <v>189.2</v>
      </c>
      <c r="H72" s="143">
        <f t="shared" si="10"/>
        <v>189.2</v>
      </c>
    </row>
    <row r="73" spans="1:8" ht="19.5" customHeight="1">
      <c r="A73" s="117" t="s">
        <v>202</v>
      </c>
      <c r="B73" s="86" t="s">
        <v>409</v>
      </c>
      <c r="C73" s="86" t="s">
        <v>242</v>
      </c>
      <c r="D73" s="143">
        <f>D74+D75</f>
        <v>189.2</v>
      </c>
      <c r="E73" s="89" t="e">
        <f t="shared" si="10"/>
        <v>#REF!</v>
      </c>
      <c r="F73" s="89" t="e">
        <f t="shared" si="10"/>
        <v>#REF!</v>
      </c>
      <c r="G73" s="143">
        <f>G74+G75</f>
        <v>189.2</v>
      </c>
      <c r="H73" s="143">
        <f>H74+H75</f>
        <v>189.2</v>
      </c>
    </row>
    <row r="74" spans="1:8" ht="20.25" customHeight="1">
      <c r="A74" s="117" t="s">
        <v>158</v>
      </c>
      <c r="B74" s="86" t="s">
        <v>409</v>
      </c>
      <c r="C74" s="86" t="s">
        <v>166</v>
      </c>
      <c r="D74" s="143">
        <v>145.2</v>
      </c>
      <c r="E74" s="89" t="e">
        <f>#REF!</f>
        <v>#REF!</v>
      </c>
      <c r="F74" s="89" t="e">
        <f>#REF!</f>
        <v>#REF!</v>
      </c>
      <c r="G74" s="143">
        <v>145.2</v>
      </c>
      <c r="H74" s="143">
        <v>145.2</v>
      </c>
    </row>
    <row r="75" spans="1:8" ht="30" customHeight="1">
      <c r="A75" s="85" t="s">
        <v>435</v>
      </c>
      <c r="B75" s="86" t="s">
        <v>409</v>
      </c>
      <c r="C75" s="86" t="s">
        <v>436</v>
      </c>
      <c r="D75" s="143">
        <v>44</v>
      </c>
      <c r="E75" s="89"/>
      <c r="F75" s="89"/>
      <c r="G75" s="143">
        <v>44</v>
      </c>
      <c r="H75" s="143">
        <v>44</v>
      </c>
    </row>
    <row r="76" spans="1:8" ht="36" customHeight="1">
      <c r="A76" s="95" t="s">
        <v>241</v>
      </c>
      <c r="B76" s="136" t="s">
        <v>410</v>
      </c>
      <c r="C76" s="92" t="s">
        <v>165</v>
      </c>
      <c r="D76" s="142">
        <f>D77</f>
        <v>26.5</v>
      </c>
      <c r="E76" s="93" t="e">
        <f aca="true" t="shared" si="11" ref="E76:H78">E77</f>
        <v>#REF!</v>
      </c>
      <c r="F76" s="93" t="e">
        <f t="shared" si="11"/>
        <v>#REF!</v>
      </c>
      <c r="G76" s="142">
        <f t="shared" si="11"/>
        <v>26.5</v>
      </c>
      <c r="H76" s="142">
        <f t="shared" si="11"/>
        <v>26.5</v>
      </c>
    </row>
    <row r="77" spans="1:8" ht="12.75">
      <c r="A77" s="117" t="s">
        <v>206</v>
      </c>
      <c r="B77" s="86" t="s">
        <v>410</v>
      </c>
      <c r="C77" s="86" t="s">
        <v>227</v>
      </c>
      <c r="D77" s="143">
        <f>D78</f>
        <v>26.5</v>
      </c>
      <c r="E77" s="89" t="e">
        <f t="shared" si="11"/>
        <v>#REF!</v>
      </c>
      <c r="F77" s="89" t="e">
        <f t="shared" si="11"/>
        <v>#REF!</v>
      </c>
      <c r="G77" s="143">
        <f t="shared" si="11"/>
        <v>26.5</v>
      </c>
      <c r="H77" s="143">
        <f t="shared" si="11"/>
        <v>26.5</v>
      </c>
    </row>
    <row r="78" spans="1:8" ht="12.75">
      <c r="A78" s="85" t="s">
        <v>203</v>
      </c>
      <c r="B78" s="86" t="s">
        <v>410</v>
      </c>
      <c r="C78" s="86" t="s">
        <v>174</v>
      </c>
      <c r="D78" s="143">
        <f>D79</f>
        <v>26.5</v>
      </c>
      <c r="E78" s="89" t="e">
        <f t="shared" si="11"/>
        <v>#REF!</v>
      </c>
      <c r="F78" s="89" t="e">
        <f t="shared" si="11"/>
        <v>#REF!</v>
      </c>
      <c r="G78" s="143">
        <f t="shared" si="11"/>
        <v>26.5</v>
      </c>
      <c r="H78" s="143">
        <f t="shared" si="11"/>
        <v>26.5</v>
      </c>
    </row>
    <row r="79" spans="1:8" ht="12.75">
      <c r="A79" s="87" t="s">
        <v>204</v>
      </c>
      <c r="B79" s="86" t="s">
        <v>410</v>
      </c>
      <c r="C79" s="86" t="s">
        <v>168</v>
      </c>
      <c r="D79" s="143">
        <v>26.5</v>
      </c>
      <c r="E79" s="89" t="e">
        <f>#REF!</f>
        <v>#REF!</v>
      </c>
      <c r="F79" s="89" t="e">
        <f>#REF!</f>
        <v>#REF!</v>
      </c>
      <c r="G79" s="143">
        <v>26.5</v>
      </c>
      <c r="H79" s="143">
        <v>26.5</v>
      </c>
    </row>
    <row r="80" spans="1:8" ht="30" customHeight="1">
      <c r="A80" s="157" t="s">
        <v>199</v>
      </c>
      <c r="B80" s="154" t="s">
        <v>423</v>
      </c>
      <c r="C80" s="155" t="s">
        <v>165</v>
      </c>
      <c r="D80" s="156">
        <f>D81+D84</f>
        <v>150</v>
      </c>
      <c r="E80" s="156">
        <f>E81+E84</f>
        <v>151</v>
      </c>
      <c r="F80" s="156">
        <f>F81+F84</f>
        <v>152</v>
      </c>
      <c r="G80" s="156">
        <f>G81+G84</f>
        <v>941</v>
      </c>
      <c r="H80" s="156">
        <f>H81+H84</f>
        <v>1809</v>
      </c>
    </row>
    <row r="81" spans="1:8" ht="12.75">
      <c r="A81" s="85" t="s">
        <v>210</v>
      </c>
      <c r="B81" s="86" t="s">
        <v>424</v>
      </c>
      <c r="C81" s="86" t="s">
        <v>165</v>
      </c>
      <c r="D81" s="143">
        <f>D82</f>
        <v>150</v>
      </c>
      <c r="E81" s="143">
        <f aca="true" t="shared" si="12" ref="E81:H82">E82</f>
        <v>151</v>
      </c>
      <c r="F81" s="143">
        <f t="shared" si="12"/>
        <v>152</v>
      </c>
      <c r="G81" s="143">
        <f t="shared" si="12"/>
        <v>150</v>
      </c>
      <c r="H81" s="143">
        <f t="shared" si="12"/>
        <v>150</v>
      </c>
    </row>
    <row r="82" spans="1:8" ht="12.75">
      <c r="A82" s="85" t="s">
        <v>207</v>
      </c>
      <c r="B82" s="86" t="s">
        <v>424</v>
      </c>
      <c r="C82" s="86" t="s">
        <v>223</v>
      </c>
      <c r="D82" s="143">
        <f>D83</f>
        <v>150</v>
      </c>
      <c r="E82" s="143">
        <f t="shared" si="12"/>
        <v>151</v>
      </c>
      <c r="F82" s="143">
        <f t="shared" si="12"/>
        <v>152</v>
      </c>
      <c r="G82" s="143">
        <f t="shared" si="12"/>
        <v>150</v>
      </c>
      <c r="H82" s="143">
        <f t="shared" si="12"/>
        <v>150</v>
      </c>
    </row>
    <row r="83" spans="1:8" ht="12.75">
      <c r="A83" s="85" t="s">
        <v>160</v>
      </c>
      <c r="B83" s="86" t="s">
        <v>424</v>
      </c>
      <c r="C83" s="86" t="s">
        <v>172</v>
      </c>
      <c r="D83" s="143">
        <v>150</v>
      </c>
      <c r="E83" s="143">
        <v>151</v>
      </c>
      <c r="F83" s="143">
        <v>152</v>
      </c>
      <c r="G83" s="143">
        <v>150</v>
      </c>
      <c r="H83" s="143">
        <v>150</v>
      </c>
    </row>
    <row r="84" spans="1:8" ht="12.75">
      <c r="A84" s="404" t="s">
        <v>207</v>
      </c>
      <c r="B84" s="405" t="s">
        <v>587</v>
      </c>
      <c r="C84" s="406" t="s">
        <v>223</v>
      </c>
      <c r="D84" s="407">
        <v>0</v>
      </c>
      <c r="E84" s="407"/>
      <c r="F84" s="407"/>
      <c r="G84" s="407">
        <v>791</v>
      </c>
      <c r="H84" s="407">
        <v>1659</v>
      </c>
    </row>
    <row r="85" spans="1:8" ht="12.75">
      <c r="A85" s="404" t="s">
        <v>322</v>
      </c>
      <c r="B85" s="405" t="s">
        <v>587</v>
      </c>
      <c r="C85" s="406" t="s">
        <v>172</v>
      </c>
      <c r="D85" s="407">
        <v>0</v>
      </c>
      <c r="E85" s="407"/>
      <c r="F85" s="407"/>
      <c r="G85" s="407">
        <v>791</v>
      </c>
      <c r="H85" s="407">
        <v>1659</v>
      </c>
    </row>
    <row r="86" spans="1:8" ht="25.5">
      <c r="A86" s="158" t="s">
        <v>200</v>
      </c>
      <c r="B86" s="159" t="s">
        <v>406</v>
      </c>
      <c r="C86" s="155" t="s">
        <v>165</v>
      </c>
      <c r="D86" s="156">
        <f>D87</f>
        <v>10617.699999999999</v>
      </c>
      <c r="E86" s="156">
        <f>E87</f>
        <v>5991.8</v>
      </c>
      <c r="F86" s="156">
        <f>F87</f>
        <v>5991.8</v>
      </c>
      <c r="G86" s="156">
        <f>G87</f>
        <v>9618.8</v>
      </c>
      <c r="H86" s="156">
        <f>H87</f>
        <v>9753.1</v>
      </c>
    </row>
    <row r="87" spans="1:8" ht="29.25" customHeight="1">
      <c r="A87" s="148" t="s">
        <v>439</v>
      </c>
      <c r="B87" s="150" t="s">
        <v>407</v>
      </c>
      <c r="C87" s="140" t="s">
        <v>165</v>
      </c>
      <c r="D87" s="143">
        <f>D88+D93+D97</f>
        <v>10617.699999999999</v>
      </c>
      <c r="E87" s="143">
        <f>E93+E88+E97</f>
        <v>5991.8</v>
      </c>
      <c r="F87" s="143">
        <f>F93+F88+F97</f>
        <v>5991.8</v>
      </c>
      <c r="G87" s="143">
        <f>G88+G93+G97</f>
        <v>9618.8</v>
      </c>
      <c r="H87" s="143">
        <f>H88+H93+H97</f>
        <v>9753.1</v>
      </c>
    </row>
    <row r="88" spans="1:8" ht="32.25" customHeight="1">
      <c r="A88" s="85" t="s">
        <v>201</v>
      </c>
      <c r="B88" s="150" t="s">
        <v>407</v>
      </c>
      <c r="C88" s="86" t="s">
        <v>233</v>
      </c>
      <c r="D88" s="143">
        <f>D89</f>
        <v>9579.9</v>
      </c>
      <c r="E88" s="143">
        <v>5296.2</v>
      </c>
      <c r="F88" s="143">
        <v>5296.2</v>
      </c>
      <c r="G88" s="143">
        <f>G89</f>
        <v>9188.9</v>
      </c>
      <c r="H88" s="143">
        <f>H89</f>
        <v>9379.9</v>
      </c>
    </row>
    <row r="89" spans="1:8" ht="12.75">
      <c r="A89" s="85" t="s">
        <v>211</v>
      </c>
      <c r="B89" s="150" t="s">
        <v>407</v>
      </c>
      <c r="C89" s="86" t="s">
        <v>173</v>
      </c>
      <c r="D89" s="143">
        <f>D90+D91+D92</f>
        <v>9579.9</v>
      </c>
      <c r="E89" s="143">
        <v>5296.2</v>
      </c>
      <c r="F89" s="143">
        <v>5296.2</v>
      </c>
      <c r="G89" s="143">
        <f>G90+G91+G92</f>
        <v>9188.9</v>
      </c>
      <c r="H89" s="143">
        <f>H90+H91+H92</f>
        <v>9379.9</v>
      </c>
    </row>
    <row r="90" spans="1:8" ht="12.75">
      <c r="A90" s="116" t="s">
        <v>408</v>
      </c>
      <c r="B90" s="150" t="s">
        <v>407</v>
      </c>
      <c r="C90" s="86" t="s">
        <v>234</v>
      </c>
      <c r="D90" s="143">
        <v>6927.1</v>
      </c>
      <c r="E90" s="143">
        <v>3952.5</v>
      </c>
      <c r="F90" s="143">
        <v>3952.5</v>
      </c>
      <c r="G90" s="143">
        <v>6927.1</v>
      </c>
      <c r="H90" s="143">
        <v>6927.1</v>
      </c>
    </row>
    <row r="91" spans="1:8" ht="12.75">
      <c r="A91" s="116" t="s">
        <v>212</v>
      </c>
      <c r="B91" s="150" t="s">
        <v>407</v>
      </c>
      <c r="C91" s="86" t="s">
        <v>235</v>
      </c>
      <c r="D91" s="143">
        <v>560.9</v>
      </c>
      <c r="E91" s="143">
        <v>150</v>
      </c>
      <c r="F91" s="143">
        <v>150</v>
      </c>
      <c r="G91" s="143">
        <v>169.9</v>
      </c>
      <c r="H91" s="143">
        <v>360.9</v>
      </c>
    </row>
    <row r="92" spans="1:8" ht="32.25" customHeight="1">
      <c r="A92" s="85" t="s">
        <v>446</v>
      </c>
      <c r="B92" s="150" t="s">
        <v>407</v>
      </c>
      <c r="C92" s="86" t="s">
        <v>440</v>
      </c>
      <c r="D92" s="143">
        <v>2091.9</v>
      </c>
      <c r="E92" s="143">
        <v>1193.7</v>
      </c>
      <c r="F92" s="143">
        <v>1193.7</v>
      </c>
      <c r="G92" s="143">
        <v>2091.9</v>
      </c>
      <c r="H92" s="143">
        <v>2091.9</v>
      </c>
    </row>
    <row r="93" spans="1:8" ht="12.75">
      <c r="A93" s="85" t="s">
        <v>206</v>
      </c>
      <c r="B93" s="150" t="s">
        <v>407</v>
      </c>
      <c r="C93" s="86" t="s">
        <v>227</v>
      </c>
      <c r="D93" s="143">
        <f>D94</f>
        <v>1012.8</v>
      </c>
      <c r="E93" s="143">
        <v>670.6</v>
      </c>
      <c r="F93" s="143">
        <v>670.6</v>
      </c>
      <c r="G93" s="143">
        <f>G94</f>
        <v>404.9</v>
      </c>
      <c r="H93" s="143">
        <f>H94</f>
        <v>348.2</v>
      </c>
    </row>
    <row r="94" spans="1:8" ht="12.75">
      <c r="A94" s="85" t="s">
        <v>203</v>
      </c>
      <c r="B94" s="150" t="s">
        <v>407</v>
      </c>
      <c r="C94" s="86" t="s">
        <v>174</v>
      </c>
      <c r="D94" s="143">
        <f>D95+D96</f>
        <v>1012.8</v>
      </c>
      <c r="E94" s="143">
        <v>670.6</v>
      </c>
      <c r="F94" s="143">
        <v>670.6</v>
      </c>
      <c r="G94" s="143">
        <f>G95+G96</f>
        <v>404.9</v>
      </c>
      <c r="H94" s="143">
        <f>H95+H96</f>
        <v>348.2</v>
      </c>
    </row>
    <row r="95" spans="1:8" ht="12.75">
      <c r="A95" s="85" t="s">
        <v>323</v>
      </c>
      <c r="B95" s="150" t="s">
        <v>407</v>
      </c>
      <c r="C95" s="86" t="s">
        <v>236</v>
      </c>
      <c r="D95" s="143">
        <v>405</v>
      </c>
      <c r="E95" s="143">
        <v>183.4</v>
      </c>
      <c r="F95" s="143">
        <v>183.4</v>
      </c>
      <c r="G95" s="143">
        <v>205</v>
      </c>
      <c r="H95" s="143">
        <v>174.2</v>
      </c>
    </row>
    <row r="96" spans="1:8" ht="12.75">
      <c r="A96" s="87" t="s">
        <v>204</v>
      </c>
      <c r="B96" s="150" t="s">
        <v>407</v>
      </c>
      <c r="C96" s="86" t="s">
        <v>168</v>
      </c>
      <c r="D96" s="143">
        <v>607.8</v>
      </c>
      <c r="E96" s="143">
        <v>487.2</v>
      </c>
      <c r="F96" s="143">
        <v>487.2</v>
      </c>
      <c r="G96" s="143">
        <v>199.9</v>
      </c>
      <c r="H96" s="143">
        <v>174</v>
      </c>
    </row>
    <row r="97" spans="1:8" ht="12.75">
      <c r="A97" s="138" t="s">
        <v>208</v>
      </c>
      <c r="B97" s="150" t="s">
        <v>407</v>
      </c>
      <c r="C97" s="86" t="s">
        <v>244</v>
      </c>
      <c r="D97" s="143">
        <f>D98</f>
        <v>25</v>
      </c>
      <c r="E97" s="143">
        <v>25</v>
      </c>
      <c r="F97" s="143">
        <v>25</v>
      </c>
      <c r="G97" s="143">
        <f>G98</f>
        <v>25</v>
      </c>
      <c r="H97" s="143">
        <f>H98</f>
        <v>25</v>
      </c>
    </row>
    <row r="98" spans="1:8" ht="12.75">
      <c r="A98" s="87" t="s">
        <v>245</v>
      </c>
      <c r="B98" s="150" t="s">
        <v>407</v>
      </c>
      <c r="C98" s="86" t="s">
        <v>169</v>
      </c>
      <c r="D98" s="143">
        <v>25</v>
      </c>
      <c r="E98" s="143">
        <v>25</v>
      </c>
      <c r="F98" s="143">
        <v>25</v>
      </c>
      <c r="G98" s="143">
        <v>25</v>
      </c>
      <c r="H98" s="143">
        <v>25</v>
      </c>
    </row>
    <row r="99" spans="1:8" ht="33.75" customHeight="1">
      <c r="A99" s="329" t="s">
        <v>232</v>
      </c>
      <c r="B99" s="154" t="s">
        <v>412</v>
      </c>
      <c r="C99" s="155" t="s">
        <v>165</v>
      </c>
      <c r="D99" s="156">
        <f>D100+D103</f>
        <v>3542.1</v>
      </c>
      <c r="E99" s="156">
        <f>E100+E103</f>
        <v>0</v>
      </c>
      <c r="F99" s="156">
        <f>F100+F103</f>
        <v>0</v>
      </c>
      <c r="G99" s="156">
        <f>G100+G103</f>
        <v>200</v>
      </c>
      <c r="H99" s="156">
        <f>H100+H103</f>
        <v>200</v>
      </c>
    </row>
    <row r="100" spans="1:8" ht="12.75">
      <c r="A100" s="85" t="s">
        <v>206</v>
      </c>
      <c r="B100" s="86" t="s">
        <v>426</v>
      </c>
      <c r="C100" s="86" t="s">
        <v>227</v>
      </c>
      <c r="D100" s="143">
        <f>D101</f>
        <v>199.2</v>
      </c>
      <c r="G100" s="143">
        <f>G101</f>
        <v>200</v>
      </c>
      <c r="H100" s="143">
        <f>H101</f>
        <v>200</v>
      </c>
    </row>
    <row r="101" spans="1:8" ht="12.75">
      <c r="A101" s="85" t="s">
        <v>203</v>
      </c>
      <c r="B101" s="86" t="s">
        <v>426</v>
      </c>
      <c r="C101" s="86" t="s">
        <v>174</v>
      </c>
      <c r="D101" s="143">
        <f>D102</f>
        <v>199.2</v>
      </c>
      <c r="G101" s="143">
        <f>G102</f>
        <v>200</v>
      </c>
      <c r="H101" s="143">
        <f>H102</f>
        <v>200</v>
      </c>
    </row>
    <row r="102" spans="1:8" ht="12.75">
      <c r="A102" s="87" t="s">
        <v>204</v>
      </c>
      <c r="B102" s="86" t="s">
        <v>426</v>
      </c>
      <c r="C102" s="86" t="s">
        <v>168</v>
      </c>
      <c r="D102" s="143">
        <v>199.2</v>
      </c>
      <c r="G102" s="143">
        <v>200</v>
      </c>
      <c r="H102" s="143">
        <v>200</v>
      </c>
    </row>
    <row r="103" spans="1:8" ht="25.5">
      <c r="A103" s="87" t="s">
        <v>537</v>
      </c>
      <c r="B103" s="86" t="s">
        <v>507</v>
      </c>
      <c r="C103" s="86" t="s">
        <v>165</v>
      </c>
      <c r="D103" s="143">
        <v>3342.9</v>
      </c>
      <c r="G103" s="143">
        <v>0</v>
      </c>
      <c r="H103" s="143">
        <v>0</v>
      </c>
    </row>
    <row r="104" spans="1:8" ht="12.75">
      <c r="A104" s="87" t="s">
        <v>206</v>
      </c>
      <c r="B104" s="86" t="s">
        <v>507</v>
      </c>
      <c r="C104" s="86" t="s">
        <v>227</v>
      </c>
      <c r="D104" s="143">
        <v>3342.9</v>
      </c>
      <c r="G104" s="143">
        <v>0</v>
      </c>
      <c r="H104" s="143">
        <v>0</v>
      </c>
    </row>
    <row r="105" spans="1:8" ht="12.75">
      <c r="A105" s="87" t="s">
        <v>203</v>
      </c>
      <c r="B105" s="86" t="s">
        <v>507</v>
      </c>
      <c r="C105" s="86" t="s">
        <v>174</v>
      </c>
      <c r="D105" s="143">
        <v>3342.9</v>
      </c>
      <c r="G105" s="143">
        <v>0</v>
      </c>
      <c r="H105" s="143">
        <v>0</v>
      </c>
    </row>
    <row r="106" spans="1:8" ht="12.75">
      <c r="A106" s="87" t="s">
        <v>204</v>
      </c>
      <c r="B106" s="86" t="s">
        <v>507</v>
      </c>
      <c r="C106" s="86" t="s">
        <v>168</v>
      </c>
      <c r="D106" s="143">
        <v>3342.9</v>
      </c>
      <c r="G106" s="143">
        <v>0</v>
      </c>
      <c r="H106" s="143">
        <v>0</v>
      </c>
    </row>
    <row r="107" spans="1:8" ht="36.75" customHeight="1">
      <c r="A107" s="153" t="s">
        <v>215</v>
      </c>
      <c r="B107" s="154" t="s">
        <v>453</v>
      </c>
      <c r="C107" s="155" t="s">
        <v>165</v>
      </c>
      <c r="D107" s="156">
        <f>D108+D111</f>
        <v>1812.3</v>
      </c>
      <c r="E107" s="156">
        <f>E108+E111</f>
        <v>2670.4</v>
      </c>
      <c r="F107" s="156">
        <f>F108+F111</f>
        <v>2671.4</v>
      </c>
      <c r="G107" s="156">
        <f>G108+G111</f>
        <v>1089.2</v>
      </c>
      <c r="H107" s="156">
        <f>H108+H111</f>
        <v>1132.8</v>
      </c>
    </row>
    <row r="108" spans="1:8" ht="25.5">
      <c r="A108" s="332" t="s">
        <v>538</v>
      </c>
      <c r="B108" s="136" t="s">
        <v>454</v>
      </c>
      <c r="C108" s="92" t="s">
        <v>165</v>
      </c>
      <c r="D108" s="142">
        <f>D109</f>
        <v>1042.3</v>
      </c>
      <c r="E108" s="142">
        <f aca="true" t="shared" si="13" ref="E108:H109">E109</f>
        <v>2670.4</v>
      </c>
      <c r="F108" s="142">
        <f t="shared" si="13"/>
        <v>2671.4</v>
      </c>
      <c r="G108" s="142">
        <f t="shared" si="13"/>
        <v>1089.2</v>
      </c>
      <c r="H108" s="142">
        <f t="shared" si="13"/>
        <v>1132.8</v>
      </c>
    </row>
    <row r="109" spans="1:8" ht="12.75">
      <c r="A109" s="117" t="s">
        <v>205</v>
      </c>
      <c r="B109" s="86" t="s">
        <v>454</v>
      </c>
      <c r="C109" s="86" t="s">
        <v>243</v>
      </c>
      <c r="D109" s="143">
        <f>D110</f>
        <v>1042.3</v>
      </c>
      <c r="E109" s="143">
        <f t="shared" si="13"/>
        <v>2670.4</v>
      </c>
      <c r="F109" s="143">
        <f t="shared" si="13"/>
        <v>2671.4</v>
      </c>
      <c r="G109" s="143">
        <f t="shared" si="13"/>
        <v>1089.2</v>
      </c>
      <c r="H109" s="143">
        <f t="shared" si="13"/>
        <v>1132.8</v>
      </c>
    </row>
    <row r="110" spans="1:8" ht="12.75">
      <c r="A110" s="117" t="s">
        <v>305</v>
      </c>
      <c r="B110" s="86" t="s">
        <v>454</v>
      </c>
      <c r="C110" s="86" t="s">
        <v>171</v>
      </c>
      <c r="D110" s="143">
        <v>1042.3</v>
      </c>
      <c r="E110" s="143">
        <v>2670.4</v>
      </c>
      <c r="F110" s="143">
        <v>2671.4</v>
      </c>
      <c r="G110" s="143">
        <v>1089.2</v>
      </c>
      <c r="H110" s="143">
        <v>1132.8</v>
      </c>
    </row>
    <row r="111" spans="1:8" ht="25.5">
      <c r="A111" s="117" t="s">
        <v>539</v>
      </c>
      <c r="B111" s="330" t="s">
        <v>540</v>
      </c>
      <c r="C111" s="86" t="s">
        <v>165</v>
      </c>
      <c r="D111" s="143">
        <v>770</v>
      </c>
      <c r="E111" s="331"/>
      <c r="F111" s="331"/>
      <c r="G111" s="143">
        <v>0</v>
      </c>
      <c r="H111" s="143">
        <v>0</v>
      </c>
    </row>
    <row r="112" spans="1:8" ht="12.75">
      <c r="A112" s="117" t="s">
        <v>206</v>
      </c>
      <c r="B112" s="330" t="s">
        <v>540</v>
      </c>
      <c r="C112" s="86" t="s">
        <v>227</v>
      </c>
      <c r="D112" s="143">
        <v>770</v>
      </c>
      <c r="E112" s="331"/>
      <c r="F112" s="331"/>
      <c r="G112" s="143">
        <v>0</v>
      </c>
      <c r="H112" s="143">
        <v>0</v>
      </c>
    </row>
    <row r="113" spans="1:8" ht="12.75">
      <c r="A113" s="117" t="s">
        <v>203</v>
      </c>
      <c r="B113" s="330" t="s">
        <v>540</v>
      </c>
      <c r="C113" s="86" t="s">
        <v>174</v>
      </c>
      <c r="D113" s="143">
        <v>770</v>
      </c>
      <c r="E113" s="331"/>
      <c r="F113" s="331"/>
      <c r="G113" s="143">
        <v>0</v>
      </c>
      <c r="H113" s="143">
        <v>0</v>
      </c>
    </row>
    <row r="114" spans="1:8" ht="12.75">
      <c r="A114" s="117" t="s">
        <v>204</v>
      </c>
      <c r="B114" s="330" t="s">
        <v>540</v>
      </c>
      <c r="C114" s="86" t="s">
        <v>168</v>
      </c>
      <c r="D114" s="143">
        <v>770</v>
      </c>
      <c r="E114" s="331"/>
      <c r="F114" s="331"/>
      <c r="G114" s="143">
        <v>0</v>
      </c>
      <c r="H114" s="143">
        <v>0</v>
      </c>
    </row>
    <row r="115" spans="1:8" ht="21" customHeight="1">
      <c r="A115" s="160" t="s">
        <v>441</v>
      </c>
      <c r="B115" s="159" t="s">
        <v>415</v>
      </c>
      <c r="C115" s="155" t="s">
        <v>165</v>
      </c>
      <c r="D115" s="156">
        <f>D116</f>
        <v>4920.5</v>
      </c>
      <c r="G115" s="156">
        <f>G116</f>
        <v>4870.5</v>
      </c>
      <c r="H115" s="156">
        <f>H116</f>
        <v>4870.5</v>
      </c>
    </row>
    <row r="116" spans="1:8" ht="31.5" customHeight="1">
      <c r="A116" s="148" t="s">
        <v>442</v>
      </c>
      <c r="B116" s="149" t="s">
        <v>416</v>
      </c>
      <c r="C116" s="139" t="s">
        <v>165</v>
      </c>
      <c r="D116" s="142">
        <f>D117+D122+D126+D128</f>
        <v>4920.5</v>
      </c>
      <c r="G116" s="142">
        <f>G117+G122+G126+G128</f>
        <v>4870.5</v>
      </c>
      <c r="H116" s="142">
        <f>H117+H122+H126+H128</f>
        <v>4870.5</v>
      </c>
    </row>
    <row r="117" spans="1:8" ht="35.25" customHeight="1">
      <c r="A117" s="85" t="s">
        <v>201</v>
      </c>
      <c r="B117" s="150" t="s">
        <v>416</v>
      </c>
      <c r="C117" s="86" t="s">
        <v>233</v>
      </c>
      <c r="D117" s="143">
        <f>D118</f>
        <v>3660.6000000000004</v>
      </c>
      <c r="G117" s="143">
        <f>G118</f>
        <v>3660.6000000000004</v>
      </c>
      <c r="H117" s="143">
        <f>H118</f>
        <v>3660.6000000000004</v>
      </c>
    </row>
    <row r="118" spans="1:8" ht="17.25" customHeight="1">
      <c r="A118" s="85" t="s">
        <v>211</v>
      </c>
      <c r="B118" s="150" t="s">
        <v>416</v>
      </c>
      <c r="C118" s="86" t="s">
        <v>173</v>
      </c>
      <c r="D118" s="143">
        <f>D119+D120+D121</f>
        <v>3660.6000000000004</v>
      </c>
      <c r="G118" s="143">
        <f>G119+G120+G121</f>
        <v>3660.6000000000004</v>
      </c>
      <c r="H118" s="143">
        <f>H119+H120+H121</f>
        <v>3660.6000000000004</v>
      </c>
    </row>
    <row r="119" spans="1:8" ht="12.75">
      <c r="A119" s="116" t="s">
        <v>408</v>
      </c>
      <c r="B119" s="150" t="s">
        <v>416</v>
      </c>
      <c r="C119" s="86" t="s">
        <v>234</v>
      </c>
      <c r="D119" s="143">
        <v>2656.3</v>
      </c>
      <c r="G119" s="143">
        <v>2656.3</v>
      </c>
      <c r="H119" s="143">
        <v>2656.3</v>
      </c>
    </row>
    <row r="120" spans="1:8" ht="12.75">
      <c r="A120" s="116" t="s">
        <v>212</v>
      </c>
      <c r="B120" s="150" t="s">
        <v>416</v>
      </c>
      <c r="C120" s="86" t="s">
        <v>235</v>
      </c>
      <c r="D120" s="143">
        <v>250</v>
      </c>
      <c r="G120" s="143">
        <v>250</v>
      </c>
      <c r="H120" s="143">
        <v>250</v>
      </c>
    </row>
    <row r="121" spans="1:8" ht="28.5" customHeight="1">
      <c r="A121" s="85" t="s">
        <v>446</v>
      </c>
      <c r="B121" s="150" t="s">
        <v>416</v>
      </c>
      <c r="C121" s="86" t="s">
        <v>440</v>
      </c>
      <c r="D121" s="143">
        <v>754.3</v>
      </c>
      <c r="G121" s="143">
        <v>754.3</v>
      </c>
      <c r="H121" s="143">
        <v>754.3</v>
      </c>
    </row>
    <row r="122" spans="1:8" ht="18.75" customHeight="1">
      <c r="A122" s="85" t="s">
        <v>206</v>
      </c>
      <c r="B122" s="150" t="s">
        <v>416</v>
      </c>
      <c r="C122" s="86" t="s">
        <v>227</v>
      </c>
      <c r="D122" s="143">
        <f>D123</f>
        <v>756.4</v>
      </c>
      <c r="G122" s="143">
        <f>G123</f>
        <v>706.4</v>
      </c>
      <c r="H122" s="143">
        <f>H123</f>
        <v>706.4</v>
      </c>
    </row>
    <row r="123" spans="1:8" ht="19.5" customHeight="1">
      <c r="A123" s="85" t="s">
        <v>203</v>
      </c>
      <c r="B123" s="150" t="s">
        <v>416</v>
      </c>
      <c r="C123" s="86" t="s">
        <v>174</v>
      </c>
      <c r="D123" s="143">
        <v>756.4</v>
      </c>
      <c r="G123" s="143">
        <v>706.4</v>
      </c>
      <c r="H123" s="143">
        <v>706.4</v>
      </c>
    </row>
    <row r="124" spans="1:8" ht="21" customHeight="1">
      <c r="A124" s="85" t="s">
        <v>323</v>
      </c>
      <c r="B124" s="150" t="s">
        <v>416</v>
      </c>
      <c r="C124" s="86" t="s">
        <v>236</v>
      </c>
      <c r="D124" s="143">
        <v>46.4</v>
      </c>
      <c r="G124" s="143">
        <v>46.4</v>
      </c>
      <c r="H124" s="143">
        <v>46.4</v>
      </c>
    </row>
    <row r="125" spans="1:8" ht="19.5" customHeight="1">
      <c r="A125" s="87" t="s">
        <v>204</v>
      </c>
      <c r="B125" s="150" t="s">
        <v>416</v>
      </c>
      <c r="C125" s="86" t="s">
        <v>168</v>
      </c>
      <c r="D125" s="143">
        <v>710</v>
      </c>
      <c r="G125" s="143">
        <v>660</v>
      </c>
      <c r="H125" s="143">
        <v>660</v>
      </c>
    </row>
    <row r="126" spans="1:8" ht="15.75" customHeight="1">
      <c r="A126" s="138" t="s">
        <v>208</v>
      </c>
      <c r="B126" s="149" t="s">
        <v>416</v>
      </c>
      <c r="C126" s="136" t="s">
        <v>244</v>
      </c>
      <c r="D126" s="142">
        <f>D127</f>
        <v>10</v>
      </c>
      <c r="G126" s="142">
        <f>G127</f>
        <v>10</v>
      </c>
      <c r="H126" s="142">
        <f>H127</f>
        <v>10</v>
      </c>
    </row>
    <row r="127" spans="1:8" ht="12.75">
      <c r="A127" s="87" t="s">
        <v>245</v>
      </c>
      <c r="B127" s="150" t="s">
        <v>416</v>
      </c>
      <c r="C127" s="86" t="s">
        <v>169</v>
      </c>
      <c r="D127" s="143">
        <v>10</v>
      </c>
      <c r="G127" s="143">
        <v>10</v>
      </c>
      <c r="H127" s="143">
        <v>10</v>
      </c>
    </row>
    <row r="128" spans="1:8" ht="29.25" customHeight="1">
      <c r="A128" s="148" t="s">
        <v>497</v>
      </c>
      <c r="B128" s="149" t="s">
        <v>416</v>
      </c>
      <c r="C128" s="139" t="s">
        <v>165</v>
      </c>
      <c r="D128" s="142">
        <f>D129</f>
        <v>493.5</v>
      </c>
      <c r="E128" s="151"/>
      <c r="F128" s="151"/>
      <c r="G128" s="142">
        <f>G129</f>
        <v>493.5</v>
      </c>
      <c r="H128" s="142">
        <f>H129</f>
        <v>493.5</v>
      </c>
    </row>
    <row r="129" spans="1:8" ht="25.5">
      <c r="A129" s="85" t="s">
        <v>201</v>
      </c>
      <c r="B129" s="150" t="s">
        <v>416</v>
      </c>
      <c r="C129" s="86" t="s">
        <v>233</v>
      </c>
      <c r="D129" s="143">
        <f>D130</f>
        <v>493.5</v>
      </c>
      <c r="G129" s="143">
        <f>G130</f>
        <v>493.5</v>
      </c>
      <c r="H129" s="143">
        <f>H130</f>
        <v>493.5</v>
      </c>
    </row>
    <row r="130" spans="1:8" ht="12.75">
      <c r="A130" s="85" t="s">
        <v>211</v>
      </c>
      <c r="B130" s="150" t="s">
        <v>416</v>
      </c>
      <c r="C130" s="86" t="s">
        <v>173</v>
      </c>
      <c r="D130" s="143">
        <f>D131+D132+D133</f>
        <v>493.5</v>
      </c>
      <c r="G130" s="143">
        <f>G131+G132+G133</f>
        <v>493.5</v>
      </c>
      <c r="H130" s="143">
        <f>H131+H132+H133</f>
        <v>493.5</v>
      </c>
    </row>
    <row r="131" spans="1:8" ht="12.75">
      <c r="A131" s="116" t="s">
        <v>408</v>
      </c>
      <c r="B131" s="150" t="s">
        <v>416</v>
      </c>
      <c r="C131" s="86" t="s">
        <v>234</v>
      </c>
      <c r="D131" s="143">
        <v>340.7</v>
      </c>
      <c r="G131" s="143">
        <v>340.7</v>
      </c>
      <c r="H131" s="143">
        <v>340.7</v>
      </c>
    </row>
    <row r="132" spans="1:8" ht="12.75">
      <c r="A132" s="116" t="s">
        <v>212</v>
      </c>
      <c r="B132" s="150" t="s">
        <v>416</v>
      </c>
      <c r="C132" s="86" t="s">
        <v>235</v>
      </c>
      <c r="D132" s="143">
        <v>50</v>
      </c>
      <c r="G132" s="143">
        <v>50</v>
      </c>
      <c r="H132" s="143">
        <v>50</v>
      </c>
    </row>
    <row r="133" spans="1:8" ht="30" customHeight="1">
      <c r="A133" s="85" t="s">
        <v>446</v>
      </c>
      <c r="B133" s="150" t="s">
        <v>416</v>
      </c>
      <c r="C133" s="86" t="s">
        <v>440</v>
      </c>
      <c r="D133" s="143">
        <v>102.8</v>
      </c>
      <c r="G133" s="143">
        <v>102.8</v>
      </c>
      <c r="H133" s="143">
        <v>102.8</v>
      </c>
    </row>
    <row r="134" spans="1:8" ht="30" customHeight="1">
      <c r="A134" s="160" t="s">
        <v>443</v>
      </c>
      <c r="B134" s="159" t="s">
        <v>417</v>
      </c>
      <c r="C134" s="155" t="s">
        <v>165</v>
      </c>
      <c r="D134" s="156">
        <f>D135</f>
        <v>1311.2</v>
      </c>
      <c r="G134" s="156">
        <f>G135</f>
        <v>1261.2</v>
      </c>
      <c r="H134" s="156">
        <f>H135</f>
        <v>1261.2</v>
      </c>
    </row>
    <row r="135" spans="1:8" ht="36" customHeight="1">
      <c r="A135" s="148" t="s">
        <v>444</v>
      </c>
      <c r="B135" s="150" t="s">
        <v>418</v>
      </c>
      <c r="C135" s="140" t="s">
        <v>165</v>
      </c>
      <c r="D135" s="143">
        <f>D136+D141</f>
        <v>1311.2</v>
      </c>
      <c r="G135" s="143">
        <f>G136+G141</f>
        <v>1261.2</v>
      </c>
      <c r="H135" s="143">
        <f>H136+H141</f>
        <v>1261.2</v>
      </c>
    </row>
    <row r="136" spans="1:8" ht="25.5">
      <c r="A136" s="85" t="s">
        <v>201</v>
      </c>
      <c r="B136" s="150" t="s">
        <v>418</v>
      </c>
      <c r="C136" s="86" t="s">
        <v>233</v>
      </c>
      <c r="D136" s="143">
        <f>D137</f>
        <v>661.2</v>
      </c>
      <c r="G136" s="143">
        <f>G137</f>
        <v>661.2</v>
      </c>
      <c r="H136" s="143">
        <f>H137</f>
        <v>661.2</v>
      </c>
    </row>
    <row r="137" spans="1:8" ht="12.75">
      <c r="A137" s="85" t="s">
        <v>211</v>
      </c>
      <c r="B137" s="150" t="s">
        <v>418</v>
      </c>
      <c r="C137" s="86" t="s">
        <v>173</v>
      </c>
      <c r="D137" s="143">
        <f>D138+D140+D139</f>
        <v>661.2</v>
      </c>
      <c r="G137" s="143">
        <f>G138+G140+G139</f>
        <v>661.2</v>
      </c>
      <c r="H137" s="143">
        <f>H138+H140+H139</f>
        <v>661.2</v>
      </c>
    </row>
    <row r="138" spans="1:8" ht="12.75">
      <c r="A138" s="116" t="s">
        <v>408</v>
      </c>
      <c r="B138" s="150" t="s">
        <v>418</v>
      </c>
      <c r="C138" s="86" t="s">
        <v>234</v>
      </c>
      <c r="D138" s="143">
        <v>504</v>
      </c>
      <c r="G138" s="143">
        <v>504</v>
      </c>
      <c r="H138" s="143">
        <v>504</v>
      </c>
    </row>
    <row r="139" spans="1:8" ht="12.75">
      <c r="A139" s="116" t="s">
        <v>212</v>
      </c>
      <c r="B139" s="150" t="s">
        <v>418</v>
      </c>
      <c r="C139" s="86" t="s">
        <v>235</v>
      </c>
      <c r="D139" s="143">
        <v>5</v>
      </c>
      <c r="G139" s="143">
        <v>5</v>
      </c>
      <c r="H139" s="143">
        <v>5</v>
      </c>
    </row>
    <row r="140" spans="1:8" ht="26.25" customHeight="1">
      <c r="A140" s="85" t="s">
        <v>446</v>
      </c>
      <c r="B140" s="150" t="s">
        <v>418</v>
      </c>
      <c r="C140" s="86" t="s">
        <v>440</v>
      </c>
      <c r="D140" s="143">
        <v>152.2</v>
      </c>
      <c r="G140" s="143">
        <v>152.2</v>
      </c>
      <c r="H140" s="143">
        <v>152.2</v>
      </c>
    </row>
    <row r="141" spans="1:8" ht="12.75">
      <c r="A141" s="85" t="s">
        <v>206</v>
      </c>
      <c r="B141" s="150" t="s">
        <v>418</v>
      </c>
      <c r="C141" s="86" t="s">
        <v>227</v>
      </c>
      <c r="D141" s="143">
        <f>D142</f>
        <v>650</v>
      </c>
      <c r="G141" s="143">
        <f>G142</f>
        <v>600</v>
      </c>
      <c r="H141" s="143">
        <f>H142</f>
        <v>600</v>
      </c>
    </row>
    <row r="142" spans="1:8" ht="12.75">
      <c r="A142" s="85" t="s">
        <v>203</v>
      </c>
      <c r="B142" s="150" t="s">
        <v>418</v>
      </c>
      <c r="C142" s="86" t="s">
        <v>174</v>
      </c>
      <c r="D142" s="143">
        <f>D143</f>
        <v>650</v>
      </c>
      <c r="G142" s="143">
        <f>G143</f>
        <v>600</v>
      </c>
      <c r="H142" s="143">
        <f>H143</f>
        <v>600</v>
      </c>
    </row>
    <row r="143" spans="1:8" ht="12.75">
      <c r="A143" s="87" t="s">
        <v>204</v>
      </c>
      <c r="B143" s="150" t="s">
        <v>418</v>
      </c>
      <c r="C143" s="86" t="s">
        <v>168</v>
      </c>
      <c r="D143" s="143">
        <v>650</v>
      </c>
      <c r="G143" s="143">
        <v>600</v>
      </c>
      <c r="H143" s="143">
        <v>600</v>
      </c>
    </row>
  </sheetData>
  <sheetProtection/>
  <mergeCells count="6">
    <mergeCell ref="A7:H7"/>
    <mergeCell ref="G1:H1"/>
    <mergeCell ref="G2:H2"/>
    <mergeCell ref="G3:H3"/>
    <mergeCell ref="G4:H4"/>
    <mergeCell ref="G5:H5"/>
  </mergeCells>
  <printOptions/>
  <pageMargins left="0.11811023622047245" right="0.11811023622047245" top="0.35433070866141736" bottom="0.35433070866141736" header="0.31496062992125984" footer="0.31496062992125984"/>
  <pageSetup fitToHeight="5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workbookViewId="0" topLeftCell="A1">
      <selection activeCell="Y18" sqref="Y18"/>
    </sheetView>
  </sheetViews>
  <sheetFormatPr defaultColWidth="9.140625" defaultRowHeight="15"/>
  <cols>
    <col min="1" max="3" width="9.140625" style="7" customWidth="1"/>
    <col min="4" max="4" width="17.7109375" style="7" customWidth="1"/>
    <col min="5" max="5" width="2.00390625" style="7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customWidth="1"/>
    <col min="10" max="10" width="4.140625" style="1" customWidth="1"/>
    <col min="11" max="11" width="6.57421875" style="1" customWidth="1"/>
    <col min="12" max="12" width="11.7109375" style="1" customWidth="1"/>
    <col min="13" max="13" width="7.8515625" style="1" customWidth="1"/>
    <col min="14" max="14" width="14.0039062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11" hidden="1" customWidth="1"/>
    <col min="19" max="19" width="11.00390625" style="1" hidden="1" customWidth="1"/>
    <col min="20" max="20" width="14.00390625" style="1" customWidth="1"/>
    <col min="21" max="21" width="10.421875" style="1" bestFit="1" customWidth="1"/>
    <col min="22" max="22" width="14.00390625" style="1" customWidth="1"/>
    <col min="23" max="23" width="10.421875" style="1" bestFit="1" customWidth="1"/>
    <col min="24" max="16384" width="9.140625" style="1" customWidth="1"/>
  </cols>
  <sheetData>
    <row r="1" spans="1:23" s="3" customFormat="1" ht="15.75">
      <c r="A1" s="7"/>
      <c r="B1" s="7"/>
      <c r="C1" s="7"/>
      <c r="D1" s="7"/>
      <c r="E1" s="7"/>
      <c r="F1" s="1"/>
      <c r="G1" s="1"/>
      <c r="H1" s="1"/>
      <c r="I1" s="1"/>
      <c r="J1" s="1"/>
      <c r="K1" s="1"/>
      <c r="L1" s="2"/>
      <c r="N1" s="14"/>
      <c r="O1" s="339"/>
      <c r="P1" s="14"/>
      <c r="Q1" s="14"/>
      <c r="R1" s="14"/>
      <c r="S1" s="41"/>
      <c r="T1" s="14"/>
      <c r="U1" s="498" t="s">
        <v>163</v>
      </c>
      <c r="V1" s="499"/>
      <c r="W1" s="499"/>
    </row>
    <row r="2" spans="1:23" s="3" customFormat="1" ht="15.75">
      <c r="A2" s="7"/>
      <c r="B2" s="7"/>
      <c r="C2" s="7"/>
      <c r="D2" s="7"/>
      <c r="E2" s="7"/>
      <c r="F2" s="1"/>
      <c r="G2" s="1"/>
      <c r="H2" s="1"/>
      <c r="I2" s="1"/>
      <c r="J2" s="1"/>
      <c r="K2" s="1"/>
      <c r="L2" s="2"/>
      <c r="N2" s="15"/>
      <c r="O2" s="339"/>
      <c r="P2" s="15"/>
      <c r="Q2" s="15"/>
      <c r="R2" s="15"/>
      <c r="S2" s="41"/>
      <c r="T2" s="15"/>
      <c r="U2" s="498" t="s">
        <v>30</v>
      </c>
      <c r="V2" s="499"/>
      <c r="W2" s="499"/>
    </row>
    <row r="3" spans="1:23" s="3" customFormat="1" ht="15.75">
      <c r="A3" s="7"/>
      <c r="B3" s="7"/>
      <c r="C3" s="7"/>
      <c r="D3" s="7"/>
      <c r="E3" s="7"/>
      <c r="F3" s="1"/>
      <c r="G3" s="1"/>
      <c r="H3" s="1"/>
      <c r="I3" s="1"/>
      <c r="J3" s="1"/>
      <c r="K3" s="1"/>
      <c r="L3" s="2"/>
      <c r="N3" s="15"/>
      <c r="O3" s="339"/>
      <c r="P3" s="15"/>
      <c r="Q3" s="15"/>
      <c r="R3" s="15"/>
      <c r="S3" s="41"/>
      <c r="T3" s="15"/>
      <c r="U3" s="498" t="s">
        <v>31</v>
      </c>
      <c r="V3" s="499"/>
      <c r="W3" s="499"/>
    </row>
    <row r="4" spans="1:23" s="3" customFormat="1" ht="15.75">
      <c r="A4" s="7"/>
      <c r="B4" s="7"/>
      <c r="C4" s="7"/>
      <c r="D4" s="7"/>
      <c r="E4" s="7"/>
      <c r="F4" s="1"/>
      <c r="G4" s="1"/>
      <c r="H4" s="1"/>
      <c r="I4" s="1"/>
      <c r="J4" s="1"/>
      <c r="K4" s="1"/>
      <c r="L4" s="2"/>
      <c r="N4" s="15"/>
      <c r="O4" s="339"/>
      <c r="P4" s="15"/>
      <c r="Q4" s="15"/>
      <c r="R4" s="15"/>
      <c r="S4" s="41"/>
      <c r="T4" s="15"/>
      <c r="U4" s="498" t="s">
        <v>325</v>
      </c>
      <c r="V4" s="499"/>
      <c r="W4" s="499"/>
    </row>
    <row r="5" spans="1:23" s="3" customFormat="1" ht="15.75">
      <c r="A5" s="7"/>
      <c r="B5" s="7"/>
      <c r="C5" s="7"/>
      <c r="D5" s="7"/>
      <c r="E5" s="7"/>
      <c r="F5" s="1"/>
      <c r="G5" s="1"/>
      <c r="H5" s="1"/>
      <c r="I5" s="1"/>
      <c r="J5" s="1"/>
      <c r="K5" s="2"/>
      <c r="L5" s="1"/>
      <c r="O5" s="41"/>
      <c r="R5" s="9"/>
      <c r="S5" s="41"/>
      <c r="U5" s="498" t="s">
        <v>500</v>
      </c>
      <c r="V5" s="499"/>
      <c r="W5" s="499"/>
    </row>
    <row r="6" spans="1:23" s="3" customFormat="1" ht="18" customHeight="1">
      <c r="A6" s="602" t="s">
        <v>555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538"/>
      <c r="U6" s="538"/>
      <c r="V6" s="538"/>
      <c r="W6" s="538"/>
    </row>
    <row r="7" spans="1:23" s="3" customFormat="1" ht="51.75" customHeight="1">
      <c r="A7" s="602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538"/>
      <c r="U7" s="538"/>
      <c r="V7" s="538"/>
      <c r="W7" s="538"/>
    </row>
    <row r="8" spans="1:23" s="3" customFormat="1" ht="19.5" customHeight="1">
      <c r="A8" s="19"/>
      <c r="B8" s="19"/>
      <c r="C8" s="19"/>
      <c r="D8" s="19"/>
      <c r="E8" s="19"/>
      <c r="F8" s="20"/>
      <c r="G8" s="20"/>
      <c r="H8" s="20"/>
      <c r="I8" s="21"/>
      <c r="J8" s="21"/>
      <c r="K8" s="21"/>
      <c r="L8" s="4"/>
      <c r="O8" s="40" t="s">
        <v>149</v>
      </c>
      <c r="P8" s="122"/>
      <c r="R8" s="123"/>
      <c r="S8" s="40" t="s">
        <v>149</v>
      </c>
      <c r="U8" s="40" t="s">
        <v>149</v>
      </c>
      <c r="W8" s="40" t="s">
        <v>149</v>
      </c>
    </row>
    <row r="9" spans="1:23" ht="15" customHeight="1">
      <c r="A9" s="672" t="s">
        <v>318</v>
      </c>
      <c r="B9" s="672"/>
      <c r="C9" s="672"/>
      <c r="D9" s="672"/>
      <c r="E9" s="672"/>
      <c r="F9" s="672"/>
      <c r="G9" s="672"/>
      <c r="H9" s="112"/>
      <c r="I9" s="647" t="s">
        <v>317</v>
      </c>
      <c r="J9" s="648"/>
      <c r="K9" s="648"/>
      <c r="L9" s="648"/>
      <c r="M9" s="649"/>
      <c r="N9" s="650" t="s">
        <v>193</v>
      </c>
      <c r="O9" s="650" t="s">
        <v>249</v>
      </c>
      <c r="P9" s="650"/>
      <c r="Q9" s="650"/>
      <c r="R9" s="650"/>
      <c r="S9" s="650"/>
      <c r="T9" s="650" t="s">
        <v>285</v>
      </c>
      <c r="U9" s="650" t="s">
        <v>249</v>
      </c>
      <c r="V9" s="650" t="s">
        <v>464</v>
      </c>
      <c r="W9" s="650" t="s">
        <v>249</v>
      </c>
    </row>
    <row r="10" spans="1:23" ht="15" customHeight="1">
      <c r="A10" s="672"/>
      <c r="B10" s="672"/>
      <c r="C10" s="672"/>
      <c r="D10" s="672"/>
      <c r="E10" s="672"/>
      <c r="F10" s="672"/>
      <c r="G10" s="672"/>
      <c r="H10" s="112"/>
      <c r="I10" s="647" t="s">
        <v>316</v>
      </c>
      <c r="J10" s="648"/>
      <c r="K10" s="648"/>
      <c r="L10" s="648"/>
      <c r="M10" s="649"/>
      <c r="N10" s="650"/>
      <c r="O10" s="650"/>
      <c r="P10" s="650" t="s">
        <v>193</v>
      </c>
      <c r="Q10" s="650" t="s">
        <v>249</v>
      </c>
      <c r="R10" s="650" t="s">
        <v>285</v>
      </c>
      <c r="S10" s="650" t="s">
        <v>249</v>
      </c>
      <c r="T10" s="650"/>
      <c r="U10" s="650"/>
      <c r="V10" s="650"/>
      <c r="W10" s="650"/>
    </row>
    <row r="11" spans="1:23" ht="76.5" customHeight="1" thickBot="1">
      <c r="A11" s="673"/>
      <c r="B11" s="673"/>
      <c r="C11" s="673"/>
      <c r="D11" s="673"/>
      <c r="E11" s="673"/>
      <c r="F11" s="673"/>
      <c r="G11" s="673"/>
      <c r="H11" s="345"/>
      <c r="I11" s="346" t="s">
        <v>315</v>
      </c>
      <c r="J11" s="346" t="s">
        <v>314</v>
      </c>
      <c r="K11" s="346" t="s">
        <v>313</v>
      </c>
      <c r="L11" s="347" t="s">
        <v>312</v>
      </c>
      <c r="M11" s="346" t="s">
        <v>311</v>
      </c>
      <c r="N11" s="651"/>
      <c r="O11" s="651"/>
      <c r="P11" s="651"/>
      <c r="Q11" s="651"/>
      <c r="R11" s="651"/>
      <c r="S11" s="651"/>
      <c r="T11" s="651"/>
      <c r="U11" s="651"/>
      <c r="V11" s="651"/>
      <c r="W11" s="651"/>
    </row>
    <row r="12" spans="1:23" ht="15.75" thickBot="1">
      <c r="A12" s="674">
        <v>1</v>
      </c>
      <c r="B12" s="675"/>
      <c r="C12" s="675"/>
      <c r="D12" s="675"/>
      <c r="E12" s="352"/>
      <c r="F12" s="353"/>
      <c r="G12" s="353"/>
      <c r="H12" s="353"/>
      <c r="I12" s="354">
        <v>2</v>
      </c>
      <c r="J12" s="354">
        <v>3</v>
      </c>
      <c r="K12" s="354">
        <v>4</v>
      </c>
      <c r="L12" s="354">
        <v>5</v>
      </c>
      <c r="M12" s="354">
        <v>6</v>
      </c>
      <c r="N12" s="354">
        <v>7</v>
      </c>
      <c r="O12" s="354">
        <v>8</v>
      </c>
      <c r="P12" s="354"/>
      <c r="Q12" s="354">
        <v>12</v>
      </c>
      <c r="R12" s="354"/>
      <c r="S12" s="355">
        <v>14</v>
      </c>
      <c r="T12" s="354">
        <v>9</v>
      </c>
      <c r="U12" s="354">
        <v>10</v>
      </c>
      <c r="V12" s="354">
        <v>11</v>
      </c>
      <c r="W12" s="356">
        <v>12</v>
      </c>
    </row>
    <row r="13" spans="1:23" ht="25.5" customHeight="1">
      <c r="A13" s="676" t="s">
        <v>310</v>
      </c>
      <c r="B13" s="676"/>
      <c r="C13" s="676"/>
      <c r="D13" s="676"/>
      <c r="E13" s="676"/>
      <c r="F13" s="676"/>
      <c r="G13" s="676"/>
      <c r="H13" s="676"/>
      <c r="I13" s="348">
        <v>653</v>
      </c>
      <c r="J13" s="349">
        <v>0</v>
      </c>
      <c r="K13" s="349">
        <v>0</v>
      </c>
      <c r="L13" s="350" t="s">
        <v>399</v>
      </c>
      <c r="M13" s="348">
        <v>0</v>
      </c>
      <c r="N13" s="351">
        <f>N14+N59+N67+N99+N131+N153+N159</f>
        <v>36370.9</v>
      </c>
      <c r="O13" s="351">
        <f aca="true" t="shared" si="0" ref="O13:W13">O14+O59+O67+O99+O131+O153+O159</f>
        <v>189.2</v>
      </c>
      <c r="P13" s="351">
        <f t="shared" si="0"/>
        <v>17.4</v>
      </c>
      <c r="Q13" s="351">
        <f t="shared" si="0"/>
        <v>18.4</v>
      </c>
      <c r="R13" s="351">
        <f t="shared" si="0"/>
        <v>19.4</v>
      </c>
      <c r="S13" s="351">
        <f t="shared" si="0"/>
        <v>20.4</v>
      </c>
      <c r="T13" s="351">
        <f t="shared" si="0"/>
        <v>31627.399999999998</v>
      </c>
      <c r="U13" s="351">
        <f t="shared" si="0"/>
        <v>189.2</v>
      </c>
      <c r="V13" s="351">
        <f t="shared" si="0"/>
        <v>33176</v>
      </c>
      <c r="W13" s="351">
        <f t="shared" si="0"/>
        <v>189.2</v>
      </c>
    </row>
    <row r="14" spans="1:23" ht="17.25" customHeight="1">
      <c r="A14" s="659" t="s">
        <v>309</v>
      </c>
      <c r="B14" s="659"/>
      <c r="C14" s="659"/>
      <c r="D14" s="659"/>
      <c r="E14" s="659"/>
      <c r="F14" s="659"/>
      <c r="G14" s="659"/>
      <c r="H14" s="659"/>
      <c r="I14" s="49">
        <v>653</v>
      </c>
      <c r="J14" s="50">
        <v>1</v>
      </c>
      <c r="K14" s="50">
        <v>0</v>
      </c>
      <c r="L14" s="67" t="s">
        <v>399</v>
      </c>
      <c r="M14" s="49">
        <v>0</v>
      </c>
      <c r="N14" s="101">
        <f>N15+N23+N29+N39+N46</f>
        <v>15920.5</v>
      </c>
      <c r="O14" s="101">
        <f aca="true" t="shared" si="1" ref="O14:W14">O15+O23+O29+O39+O46</f>
        <v>0</v>
      </c>
      <c r="P14" s="101">
        <f t="shared" si="1"/>
        <v>0</v>
      </c>
      <c r="Q14" s="101">
        <f t="shared" si="1"/>
        <v>0</v>
      </c>
      <c r="R14" s="101">
        <f t="shared" si="1"/>
        <v>0</v>
      </c>
      <c r="S14" s="101">
        <f t="shared" si="1"/>
        <v>0</v>
      </c>
      <c r="T14" s="101">
        <f t="shared" si="1"/>
        <v>15206.8</v>
      </c>
      <c r="U14" s="101">
        <f t="shared" si="1"/>
        <v>0</v>
      </c>
      <c r="V14" s="101">
        <f t="shared" si="1"/>
        <v>16209.1</v>
      </c>
      <c r="W14" s="101">
        <f t="shared" si="1"/>
        <v>0</v>
      </c>
    </row>
    <row r="15" spans="1:23" ht="41.25" customHeight="1">
      <c r="A15" s="669" t="s">
        <v>308</v>
      </c>
      <c r="B15" s="669"/>
      <c r="C15" s="669"/>
      <c r="D15" s="669"/>
      <c r="E15" s="669"/>
      <c r="F15" s="669"/>
      <c r="G15" s="669"/>
      <c r="H15" s="669"/>
      <c r="I15" s="45">
        <v>653</v>
      </c>
      <c r="J15" s="46">
        <v>1</v>
      </c>
      <c r="K15" s="46">
        <v>2</v>
      </c>
      <c r="L15" s="68" t="s">
        <v>400</v>
      </c>
      <c r="M15" s="45">
        <v>0</v>
      </c>
      <c r="N15" s="102">
        <f>N16</f>
        <v>1451.6</v>
      </c>
      <c r="O15" s="102">
        <f aca="true" t="shared" si="2" ref="O15:W18">O16</f>
        <v>0</v>
      </c>
      <c r="P15" s="102">
        <f t="shared" si="2"/>
        <v>0</v>
      </c>
      <c r="Q15" s="102">
        <f t="shared" si="2"/>
        <v>0</v>
      </c>
      <c r="R15" s="102">
        <f t="shared" si="2"/>
        <v>0</v>
      </c>
      <c r="S15" s="102">
        <f t="shared" si="2"/>
        <v>0</v>
      </c>
      <c r="T15" s="102">
        <f t="shared" si="2"/>
        <v>1451.6</v>
      </c>
      <c r="U15" s="102">
        <f t="shared" si="2"/>
        <v>0</v>
      </c>
      <c r="V15" s="102">
        <f t="shared" si="2"/>
        <v>1451.6</v>
      </c>
      <c r="W15" s="102">
        <f t="shared" si="2"/>
        <v>0</v>
      </c>
    </row>
    <row r="16" spans="1:23" ht="39.75" customHeight="1">
      <c r="A16" s="656" t="s">
        <v>508</v>
      </c>
      <c r="B16" s="657"/>
      <c r="C16" s="657"/>
      <c r="D16" s="658"/>
      <c r="E16" s="73"/>
      <c r="F16" s="73"/>
      <c r="G16" s="73"/>
      <c r="H16" s="73"/>
      <c r="I16" s="74">
        <v>653</v>
      </c>
      <c r="J16" s="75">
        <v>1</v>
      </c>
      <c r="K16" s="75">
        <v>2</v>
      </c>
      <c r="L16" s="76" t="s">
        <v>400</v>
      </c>
      <c r="M16" s="74">
        <v>0</v>
      </c>
      <c r="N16" s="103">
        <f>N17</f>
        <v>1451.6</v>
      </c>
      <c r="O16" s="103">
        <f t="shared" si="2"/>
        <v>0</v>
      </c>
      <c r="P16" s="103">
        <f t="shared" si="2"/>
        <v>0</v>
      </c>
      <c r="Q16" s="103">
        <f t="shared" si="2"/>
        <v>0</v>
      </c>
      <c r="R16" s="103">
        <f t="shared" si="2"/>
        <v>0</v>
      </c>
      <c r="S16" s="103">
        <f t="shared" si="2"/>
        <v>0</v>
      </c>
      <c r="T16" s="103">
        <f t="shared" si="2"/>
        <v>1451.6</v>
      </c>
      <c r="U16" s="103">
        <f t="shared" si="2"/>
        <v>0</v>
      </c>
      <c r="V16" s="103">
        <f t="shared" si="2"/>
        <v>1451.6</v>
      </c>
      <c r="W16" s="103">
        <f t="shared" si="2"/>
        <v>0</v>
      </c>
    </row>
    <row r="17" spans="1:23" ht="54.75" customHeight="1">
      <c r="A17" s="642" t="s">
        <v>509</v>
      </c>
      <c r="B17" s="642"/>
      <c r="C17" s="642"/>
      <c r="D17" s="642"/>
      <c r="E17" s="642"/>
      <c r="F17" s="642"/>
      <c r="G17" s="642"/>
      <c r="H17" s="642"/>
      <c r="I17" s="17">
        <v>653</v>
      </c>
      <c r="J17" s="18">
        <v>1</v>
      </c>
      <c r="K17" s="18">
        <v>2</v>
      </c>
      <c r="L17" s="69" t="s">
        <v>419</v>
      </c>
      <c r="M17" s="17">
        <v>0</v>
      </c>
      <c r="N17" s="104">
        <f>N18</f>
        <v>1451.6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4">
        <f t="shared" si="2"/>
        <v>0</v>
      </c>
      <c r="S17" s="104">
        <f t="shared" si="2"/>
        <v>0</v>
      </c>
      <c r="T17" s="104">
        <f t="shared" si="2"/>
        <v>1451.6</v>
      </c>
      <c r="U17" s="104">
        <f t="shared" si="2"/>
        <v>0</v>
      </c>
      <c r="V17" s="104">
        <f t="shared" si="2"/>
        <v>1451.6</v>
      </c>
      <c r="W17" s="104">
        <f t="shared" si="2"/>
        <v>0</v>
      </c>
    </row>
    <row r="18" spans="1:23" s="12" customFormat="1" ht="63.75" customHeight="1">
      <c r="A18" s="642" t="s">
        <v>201</v>
      </c>
      <c r="B18" s="642"/>
      <c r="C18" s="642"/>
      <c r="D18" s="642"/>
      <c r="E18" s="642"/>
      <c r="F18" s="642"/>
      <c r="G18" s="642"/>
      <c r="H18" s="642"/>
      <c r="I18" s="17">
        <v>653</v>
      </c>
      <c r="J18" s="18">
        <v>1</v>
      </c>
      <c r="K18" s="18">
        <v>2</v>
      </c>
      <c r="L18" s="69" t="s">
        <v>419</v>
      </c>
      <c r="M18" s="17">
        <v>100</v>
      </c>
      <c r="N18" s="104">
        <f>N19</f>
        <v>1451.6</v>
      </c>
      <c r="O18" s="104">
        <f t="shared" si="2"/>
        <v>0</v>
      </c>
      <c r="P18" s="104">
        <f t="shared" si="2"/>
        <v>0</v>
      </c>
      <c r="Q18" s="104">
        <f t="shared" si="2"/>
        <v>0</v>
      </c>
      <c r="R18" s="104">
        <f t="shared" si="2"/>
        <v>0</v>
      </c>
      <c r="S18" s="104">
        <f t="shared" si="2"/>
        <v>0</v>
      </c>
      <c r="T18" s="104">
        <f t="shared" si="2"/>
        <v>1451.6</v>
      </c>
      <c r="U18" s="104">
        <f t="shared" si="2"/>
        <v>0</v>
      </c>
      <c r="V18" s="104">
        <f t="shared" si="2"/>
        <v>1451.6</v>
      </c>
      <c r="W18" s="104">
        <f t="shared" si="2"/>
        <v>0</v>
      </c>
    </row>
    <row r="19" spans="1:23" s="12" customFormat="1" ht="28.5" customHeight="1">
      <c r="A19" s="642" t="s">
        <v>202</v>
      </c>
      <c r="B19" s="642"/>
      <c r="C19" s="642"/>
      <c r="D19" s="642"/>
      <c r="E19" s="642"/>
      <c r="F19" s="642"/>
      <c r="G19" s="642"/>
      <c r="H19" s="642"/>
      <c r="I19" s="17">
        <v>653</v>
      </c>
      <c r="J19" s="18">
        <v>1</v>
      </c>
      <c r="K19" s="18">
        <v>2</v>
      </c>
      <c r="L19" s="69" t="s">
        <v>419</v>
      </c>
      <c r="M19" s="17">
        <v>120</v>
      </c>
      <c r="N19" s="104">
        <f>N20+N21+N22</f>
        <v>1451.6</v>
      </c>
      <c r="O19" s="104">
        <f aca="true" t="shared" si="3" ref="O19:W19">O20+O21+O22</f>
        <v>0</v>
      </c>
      <c r="P19" s="104">
        <f t="shared" si="3"/>
        <v>0</v>
      </c>
      <c r="Q19" s="104">
        <f t="shared" si="3"/>
        <v>0</v>
      </c>
      <c r="R19" s="104">
        <f t="shared" si="3"/>
        <v>0</v>
      </c>
      <c r="S19" s="104">
        <f t="shared" si="3"/>
        <v>0</v>
      </c>
      <c r="T19" s="104">
        <f t="shared" si="3"/>
        <v>1451.6</v>
      </c>
      <c r="U19" s="104">
        <f t="shared" si="3"/>
        <v>0</v>
      </c>
      <c r="V19" s="104">
        <f t="shared" si="3"/>
        <v>1451.6</v>
      </c>
      <c r="W19" s="104">
        <f t="shared" si="3"/>
        <v>0</v>
      </c>
    </row>
    <row r="20" spans="1:23" ht="37.5" customHeight="1">
      <c r="A20" s="642" t="s">
        <v>158</v>
      </c>
      <c r="B20" s="642"/>
      <c r="C20" s="642"/>
      <c r="D20" s="642"/>
      <c r="E20" s="642"/>
      <c r="F20" s="642"/>
      <c r="G20" s="642"/>
      <c r="H20" s="642"/>
      <c r="I20" s="17">
        <v>653</v>
      </c>
      <c r="J20" s="18">
        <v>1</v>
      </c>
      <c r="K20" s="18">
        <v>2</v>
      </c>
      <c r="L20" s="69" t="s">
        <v>419</v>
      </c>
      <c r="M20" s="17">
        <v>121</v>
      </c>
      <c r="N20" s="104">
        <v>963.4</v>
      </c>
      <c r="O20" s="104">
        <v>0</v>
      </c>
      <c r="P20" s="104"/>
      <c r="Q20" s="104"/>
      <c r="R20" s="104"/>
      <c r="S20" s="104"/>
      <c r="T20" s="104">
        <v>963.4</v>
      </c>
      <c r="U20" s="104">
        <v>0</v>
      </c>
      <c r="V20" s="104">
        <v>963.4</v>
      </c>
      <c r="W20" s="104">
        <v>0</v>
      </c>
    </row>
    <row r="21" spans="1:23" ht="41.25" customHeight="1">
      <c r="A21" s="661" t="s">
        <v>159</v>
      </c>
      <c r="B21" s="661"/>
      <c r="C21" s="661"/>
      <c r="D21" s="661"/>
      <c r="E21" s="661"/>
      <c r="F21" s="16"/>
      <c r="G21" s="16"/>
      <c r="H21" s="16"/>
      <c r="I21" s="17">
        <v>653</v>
      </c>
      <c r="J21" s="18">
        <v>1</v>
      </c>
      <c r="K21" s="18">
        <v>2</v>
      </c>
      <c r="L21" s="69" t="s">
        <v>419</v>
      </c>
      <c r="M21" s="17">
        <v>122</v>
      </c>
      <c r="N21" s="104">
        <v>197.3</v>
      </c>
      <c r="O21" s="104">
        <v>0</v>
      </c>
      <c r="P21" s="104"/>
      <c r="Q21" s="104"/>
      <c r="R21" s="104"/>
      <c r="S21" s="104"/>
      <c r="T21" s="104">
        <v>197.3</v>
      </c>
      <c r="U21" s="104">
        <v>0</v>
      </c>
      <c r="V21" s="104">
        <v>197.3</v>
      </c>
      <c r="W21" s="104">
        <v>0</v>
      </c>
    </row>
    <row r="22" spans="1:23" ht="41.25" customHeight="1">
      <c r="A22" s="670" t="s">
        <v>445</v>
      </c>
      <c r="B22" s="644"/>
      <c r="C22" s="644"/>
      <c r="D22" s="514"/>
      <c r="E22" s="129"/>
      <c r="F22" s="16"/>
      <c r="G22" s="16"/>
      <c r="H22" s="16"/>
      <c r="I22" s="17">
        <v>653</v>
      </c>
      <c r="J22" s="18">
        <v>1</v>
      </c>
      <c r="K22" s="18">
        <v>2</v>
      </c>
      <c r="L22" s="69" t="s">
        <v>419</v>
      </c>
      <c r="M22" s="17">
        <v>129</v>
      </c>
      <c r="N22" s="104">
        <v>290.9</v>
      </c>
      <c r="O22" s="104">
        <v>0</v>
      </c>
      <c r="P22" s="104"/>
      <c r="Q22" s="104"/>
      <c r="R22" s="104"/>
      <c r="S22" s="104"/>
      <c r="T22" s="104">
        <v>290.9</v>
      </c>
      <c r="U22" s="104">
        <v>0</v>
      </c>
      <c r="V22" s="104">
        <v>290.9</v>
      </c>
      <c r="W22" s="104">
        <v>0</v>
      </c>
    </row>
    <row r="23" spans="1:23" ht="51" customHeight="1">
      <c r="A23" s="655" t="s">
        <v>307</v>
      </c>
      <c r="B23" s="655"/>
      <c r="C23" s="655"/>
      <c r="D23" s="655"/>
      <c r="E23" s="655"/>
      <c r="F23" s="655"/>
      <c r="G23" s="655"/>
      <c r="H23" s="655"/>
      <c r="I23" s="47">
        <v>653</v>
      </c>
      <c r="J23" s="48">
        <v>1</v>
      </c>
      <c r="K23" s="48">
        <v>3</v>
      </c>
      <c r="L23" s="70" t="s">
        <v>400</v>
      </c>
      <c r="M23" s="47">
        <v>0</v>
      </c>
      <c r="N23" s="105">
        <f>N24</f>
        <v>5</v>
      </c>
      <c r="O23" s="105">
        <f aca="true" t="shared" si="4" ref="O23:W27">O24</f>
        <v>0</v>
      </c>
      <c r="P23" s="105">
        <f t="shared" si="4"/>
        <v>0</v>
      </c>
      <c r="Q23" s="105">
        <f t="shared" si="4"/>
        <v>0</v>
      </c>
      <c r="R23" s="105">
        <f t="shared" si="4"/>
        <v>0</v>
      </c>
      <c r="S23" s="105">
        <f t="shared" si="4"/>
        <v>0</v>
      </c>
      <c r="T23" s="105">
        <f t="shared" si="4"/>
        <v>5</v>
      </c>
      <c r="U23" s="105">
        <f t="shared" si="4"/>
        <v>0</v>
      </c>
      <c r="V23" s="105">
        <f t="shared" si="4"/>
        <v>5</v>
      </c>
      <c r="W23" s="105">
        <f t="shared" si="4"/>
        <v>0</v>
      </c>
    </row>
    <row r="24" spans="1:23" ht="37.5" customHeight="1">
      <c r="A24" s="656" t="s">
        <v>508</v>
      </c>
      <c r="B24" s="657"/>
      <c r="C24" s="657"/>
      <c r="D24" s="658"/>
      <c r="E24" s="73"/>
      <c r="F24" s="73"/>
      <c r="G24" s="73"/>
      <c r="H24" s="73"/>
      <c r="I24" s="74">
        <v>653</v>
      </c>
      <c r="J24" s="75">
        <v>1</v>
      </c>
      <c r="K24" s="75">
        <v>3</v>
      </c>
      <c r="L24" s="76" t="s">
        <v>400</v>
      </c>
      <c r="M24" s="74">
        <v>0</v>
      </c>
      <c r="N24" s="103">
        <f>N25</f>
        <v>5</v>
      </c>
      <c r="O24" s="103">
        <f t="shared" si="4"/>
        <v>0</v>
      </c>
      <c r="P24" s="103">
        <f t="shared" si="4"/>
        <v>0</v>
      </c>
      <c r="Q24" s="103">
        <f t="shared" si="4"/>
        <v>0</v>
      </c>
      <c r="R24" s="103">
        <f t="shared" si="4"/>
        <v>0</v>
      </c>
      <c r="S24" s="103">
        <f t="shared" si="4"/>
        <v>0</v>
      </c>
      <c r="T24" s="103">
        <f t="shared" si="4"/>
        <v>5</v>
      </c>
      <c r="U24" s="103">
        <f t="shared" si="4"/>
        <v>0</v>
      </c>
      <c r="V24" s="103">
        <f t="shared" si="4"/>
        <v>5</v>
      </c>
      <c r="W24" s="103">
        <f t="shared" si="4"/>
        <v>0</v>
      </c>
    </row>
    <row r="25" spans="1:23" ht="51.75" customHeight="1">
      <c r="A25" s="641" t="s">
        <v>510</v>
      </c>
      <c r="B25" s="641"/>
      <c r="C25" s="641"/>
      <c r="D25" s="641"/>
      <c r="E25" s="641"/>
      <c r="F25" s="641"/>
      <c r="G25" s="641"/>
      <c r="H25" s="641"/>
      <c r="I25" s="131">
        <v>653</v>
      </c>
      <c r="J25" s="130">
        <v>1</v>
      </c>
      <c r="K25" s="130">
        <v>3</v>
      </c>
      <c r="L25" s="161" t="s">
        <v>403</v>
      </c>
      <c r="M25" s="131">
        <v>0</v>
      </c>
      <c r="N25" s="132">
        <f>N26</f>
        <v>5</v>
      </c>
      <c r="O25" s="132">
        <f t="shared" si="4"/>
        <v>0</v>
      </c>
      <c r="P25" s="132">
        <f t="shared" si="4"/>
        <v>0</v>
      </c>
      <c r="Q25" s="132">
        <f t="shared" si="4"/>
        <v>0</v>
      </c>
      <c r="R25" s="132">
        <f t="shared" si="4"/>
        <v>0</v>
      </c>
      <c r="S25" s="132">
        <f t="shared" si="4"/>
        <v>0</v>
      </c>
      <c r="T25" s="132">
        <f t="shared" si="4"/>
        <v>5</v>
      </c>
      <c r="U25" s="132">
        <f t="shared" si="4"/>
        <v>0</v>
      </c>
      <c r="V25" s="132">
        <f t="shared" si="4"/>
        <v>5</v>
      </c>
      <c r="W25" s="132">
        <f t="shared" si="4"/>
        <v>0</v>
      </c>
    </row>
    <row r="26" spans="1:23" ht="28.5" customHeight="1">
      <c r="A26" s="641" t="s">
        <v>206</v>
      </c>
      <c r="B26" s="641"/>
      <c r="C26" s="641"/>
      <c r="D26" s="641"/>
      <c r="E26" s="641"/>
      <c r="F26" s="641"/>
      <c r="G26" s="641"/>
      <c r="H26" s="641"/>
      <c r="I26" s="131">
        <v>653</v>
      </c>
      <c r="J26" s="131">
        <v>1</v>
      </c>
      <c r="K26" s="131">
        <v>3</v>
      </c>
      <c r="L26" s="162" t="s">
        <v>403</v>
      </c>
      <c r="M26" s="131">
        <v>200</v>
      </c>
      <c r="N26" s="132">
        <f>N27</f>
        <v>5</v>
      </c>
      <c r="O26" s="132">
        <f t="shared" si="4"/>
        <v>0</v>
      </c>
      <c r="P26" s="132">
        <f t="shared" si="4"/>
        <v>0</v>
      </c>
      <c r="Q26" s="132">
        <f t="shared" si="4"/>
        <v>0</v>
      </c>
      <c r="R26" s="132">
        <f t="shared" si="4"/>
        <v>0</v>
      </c>
      <c r="S26" s="132">
        <f t="shared" si="4"/>
        <v>0</v>
      </c>
      <c r="T26" s="132">
        <f t="shared" si="4"/>
        <v>5</v>
      </c>
      <c r="U26" s="132">
        <f t="shared" si="4"/>
        <v>0</v>
      </c>
      <c r="V26" s="132">
        <f t="shared" si="4"/>
        <v>5</v>
      </c>
      <c r="W26" s="132">
        <f t="shared" si="4"/>
        <v>0</v>
      </c>
    </row>
    <row r="27" spans="1:23" s="12" customFormat="1" ht="27.75" customHeight="1">
      <c r="A27" s="641" t="s">
        <v>203</v>
      </c>
      <c r="B27" s="641"/>
      <c r="C27" s="641"/>
      <c r="D27" s="641"/>
      <c r="E27" s="641"/>
      <c r="F27" s="641"/>
      <c r="G27" s="641"/>
      <c r="H27" s="641"/>
      <c r="I27" s="131">
        <v>653</v>
      </c>
      <c r="J27" s="130">
        <v>1</v>
      </c>
      <c r="K27" s="130">
        <v>3</v>
      </c>
      <c r="L27" s="161" t="s">
        <v>403</v>
      </c>
      <c r="M27" s="131">
        <v>240</v>
      </c>
      <c r="N27" s="132">
        <f>N28</f>
        <v>5</v>
      </c>
      <c r="O27" s="132">
        <f t="shared" si="4"/>
        <v>0</v>
      </c>
      <c r="P27" s="132">
        <f t="shared" si="4"/>
        <v>0</v>
      </c>
      <c r="Q27" s="132">
        <f t="shared" si="4"/>
        <v>0</v>
      </c>
      <c r="R27" s="132">
        <f t="shared" si="4"/>
        <v>0</v>
      </c>
      <c r="S27" s="132">
        <f t="shared" si="4"/>
        <v>0</v>
      </c>
      <c r="T27" s="132">
        <f t="shared" si="4"/>
        <v>5</v>
      </c>
      <c r="U27" s="132">
        <f t="shared" si="4"/>
        <v>0</v>
      </c>
      <c r="V27" s="132">
        <f t="shared" si="4"/>
        <v>5</v>
      </c>
      <c r="W27" s="132">
        <f t="shared" si="4"/>
        <v>0</v>
      </c>
    </row>
    <row r="28" spans="1:23" ht="27.75" customHeight="1">
      <c r="A28" s="641" t="s">
        <v>204</v>
      </c>
      <c r="B28" s="641"/>
      <c r="C28" s="641"/>
      <c r="D28" s="641"/>
      <c r="E28" s="641"/>
      <c r="F28" s="641"/>
      <c r="G28" s="641"/>
      <c r="H28" s="641"/>
      <c r="I28" s="131">
        <v>653</v>
      </c>
      <c r="J28" s="130">
        <v>1</v>
      </c>
      <c r="K28" s="130">
        <v>3</v>
      </c>
      <c r="L28" s="161" t="s">
        <v>403</v>
      </c>
      <c r="M28" s="131">
        <v>244</v>
      </c>
      <c r="N28" s="132">
        <v>5</v>
      </c>
      <c r="O28" s="132">
        <v>0</v>
      </c>
      <c r="P28" s="132"/>
      <c r="Q28" s="132"/>
      <c r="R28" s="132"/>
      <c r="S28" s="132"/>
      <c r="T28" s="132">
        <v>5</v>
      </c>
      <c r="U28" s="132">
        <v>0</v>
      </c>
      <c r="V28" s="132">
        <v>5</v>
      </c>
      <c r="W28" s="132">
        <v>0</v>
      </c>
    </row>
    <row r="29" spans="1:23" ht="54" customHeight="1">
      <c r="A29" s="655" t="s">
        <v>306</v>
      </c>
      <c r="B29" s="655"/>
      <c r="C29" s="655"/>
      <c r="D29" s="655"/>
      <c r="E29" s="655"/>
      <c r="F29" s="655"/>
      <c r="G29" s="655"/>
      <c r="H29" s="655"/>
      <c r="I29" s="47">
        <v>653</v>
      </c>
      <c r="J29" s="48">
        <v>1</v>
      </c>
      <c r="K29" s="48">
        <v>4</v>
      </c>
      <c r="L29" s="70" t="s">
        <v>400</v>
      </c>
      <c r="M29" s="47">
        <v>0</v>
      </c>
      <c r="N29" s="105">
        <f>N30</f>
        <v>3696.2000000000003</v>
      </c>
      <c r="O29" s="105">
        <f aca="true" t="shared" si="5" ref="O29:W29">O30</f>
        <v>0</v>
      </c>
      <c r="P29" s="105">
        <f t="shared" si="5"/>
        <v>0</v>
      </c>
      <c r="Q29" s="105">
        <f t="shared" si="5"/>
        <v>0</v>
      </c>
      <c r="R29" s="105">
        <f t="shared" si="5"/>
        <v>0</v>
      </c>
      <c r="S29" s="105">
        <f t="shared" si="5"/>
        <v>0</v>
      </c>
      <c r="T29" s="105">
        <f t="shared" si="5"/>
        <v>3190.4</v>
      </c>
      <c r="U29" s="105">
        <f t="shared" si="5"/>
        <v>0</v>
      </c>
      <c r="V29" s="105">
        <f t="shared" si="5"/>
        <v>3190.4</v>
      </c>
      <c r="W29" s="105">
        <f t="shared" si="5"/>
        <v>0</v>
      </c>
    </row>
    <row r="30" spans="1:23" ht="42.75" customHeight="1">
      <c r="A30" s="656" t="s">
        <v>508</v>
      </c>
      <c r="B30" s="657"/>
      <c r="C30" s="657"/>
      <c r="D30" s="658"/>
      <c r="E30" s="73"/>
      <c r="F30" s="73"/>
      <c r="G30" s="73"/>
      <c r="H30" s="73"/>
      <c r="I30" s="74">
        <v>653</v>
      </c>
      <c r="J30" s="75">
        <v>1</v>
      </c>
      <c r="K30" s="75">
        <v>4</v>
      </c>
      <c r="L30" s="76" t="s">
        <v>400</v>
      </c>
      <c r="M30" s="74">
        <v>0</v>
      </c>
      <c r="N30" s="103">
        <f>N31</f>
        <v>3696.2000000000003</v>
      </c>
      <c r="O30" s="103">
        <f aca="true" t="shared" si="6" ref="O30:W30">O31</f>
        <v>0</v>
      </c>
      <c r="P30" s="103">
        <f t="shared" si="6"/>
        <v>0</v>
      </c>
      <c r="Q30" s="103">
        <f t="shared" si="6"/>
        <v>0</v>
      </c>
      <c r="R30" s="103">
        <f t="shared" si="6"/>
        <v>0</v>
      </c>
      <c r="S30" s="103">
        <f t="shared" si="6"/>
        <v>0</v>
      </c>
      <c r="T30" s="103">
        <f t="shared" si="6"/>
        <v>3190.4</v>
      </c>
      <c r="U30" s="103">
        <f t="shared" si="6"/>
        <v>0</v>
      </c>
      <c r="V30" s="103">
        <f t="shared" si="6"/>
        <v>3190.4</v>
      </c>
      <c r="W30" s="103">
        <f t="shared" si="6"/>
        <v>0</v>
      </c>
    </row>
    <row r="31" spans="1:23" ht="51.75" customHeight="1">
      <c r="A31" s="641" t="s">
        <v>543</v>
      </c>
      <c r="B31" s="641"/>
      <c r="C31" s="641"/>
      <c r="D31" s="641"/>
      <c r="E31" s="641"/>
      <c r="F31" s="641"/>
      <c r="G31" s="641"/>
      <c r="H31" s="641"/>
      <c r="I31" s="131">
        <v>653</v>
      </c>
      <c r="J31" s="130">
        <v>1</v>
      </c>
      <c r="K31" s="130">
        <v>4</v>
      </c>
      <c r="L31" s="161" t="s">
        <v>403</v>
      </c>
      <c r="M31" s="131">
        <v>0</v>
      </c>
      <c r="N31" s="132">
        <f>N32+N37</f>
        <v>3696.2000000000003</v>
      </c>
      <c r="O31" s="132">
        <f aca="true" t="shared" si="7" ref="O31:W31">O32+O37</f>
        <v>0</v>
      </c>
      <c r="P31" s="132">
        <f t="shared" si="7"/>
        <v>0</v>
      </c>
      <c r="Q31" s="132">
        <f t="shared" si="7"/>
        <v>0</v>
      </c>
      <c r="R31" s="132">
        <f t="shared" si="7"/>
        <v>0</v>
      </c>
      <c r="S31" s="132">
        <f t="shared" si="7"/>
        <v>0</v>
      </c>
      <c r="T31" s="132">
        <f t="shared" si="7"/>
        <v>3190.4</v>
      </c>
      <c r="U31" s="132">
        <f t="shared" si="7"/>
        <v>0</v>
      </c>
      <c r="V31" s="132">
        <f t="shared" si="7"/>
        <v>3190.4</v>
      </c>
      <c r="W31" s="132">
        <f t="shared" si="7"/>
        <v>0</v>
      </c>
    </row>
    <row r="32" spans="1:23" s="12" customFormat="1" ht="61.5" customHeight="1">
      <c r="A32" s="641" t="s">
        <v>201</v>
      </c>
      <c r="B32" s="641"/>
      <c r="C32" s="641"/>
      <c r="D32" s="641"/>
      <c r="E32" s="641"/>
      <c r="F32" s="641"/>
      <c r="G32" s="641"/>
      <c r="H32" s="641"/>
      <c r="I32" s="131">
        <v>653</v>
      </c>
      <c r="J32" s="130">
        <v>1</v>
      </c>
      <c r="K32" s="130">
        <v>4</v>
      </c>
      <c r="L32" s="161" t="s">
        <v>403</v>
      </c>
      <c r="M32" s="131">
        <v>100</v>
      </c>
      <c r="N32" s="132">
        <f>N33</f>
        <v>3190.4</v>
      </c>
      <c r="O32" s="132">
        <f aca="true" t="shared" si="8" ref="O32:W32">O33</f>
        <v>0</v>
      </c>
      <c r="P32" s="132">
        <f t="shared" si="8"/>
        <v>0</v>
      </c>
      <c r="Q32" s="132">
        <f t="shared" si="8"/>
        <v>0</v>
      </c>
      <c r="R32" s="132">
        <f t="shared" si="8"/>
        <v>0</v>
      </c>
      <c r="S32" s="132">
        <f t="shared" si="8"/>
        <v>0</v>
      </c>
      <c r="T32" s="132">
        <f t="shared" si="8"/>
        <v>3190.4</v>
      </c>
      <c r="U32" s="132">
        <f t="shared" si="8"/>
        <v>0</v>
      </c>
      <c r="V32" s="132">
        <f t="shared" si="8"/>
        <v>3190.4</v>
      </c>
      <c r="W32" s="132">
        <f t="shared" si="8"/>
        <v>0</v>
      </c>
    </row>
    <row r="33" spans="1:23" s="12" customFormat="1" ht="26.25" customHeight="1">
      <c r="A33" s="641" t="s">
        <v>202</v>
      </c>
      <c r="B33" s="641"/>
      <c r="C33" s="641"/>
      <c r="D33" s="641"/>
      <c r="E33" s="641"/>
      <c r="F33" s="641"/>
      <c r="G33" s="641"/>
      <c r="H33" s="641"/>
      <c r="I33" s="131">
        <v>653</v>
      </c>
      <c r="J33" s="130">
        <v>1</v>
      </c>
      <c r="K33" s="130">
        <v>4</v>
      </c>
      <c r="L33" s="161" t="s">
        <v>403</v>
      </c>
      <c r="M33" s="131">
        <v>120</v>
      </c>
      <c r="N33" s="132">
        <f>N34+N35+N36</f>
        <v>3190.4</v>
      </c>
      <c r="O33" s="132">
        <f aca="true" t="shared" si="9" ref="O33:W33">O34+O35+O36</f>
        <v>0</v>
      </c>
      <c r="P33" s="132">
        <f t="shared" si="9"/>
        <v>0</v>
      </c>
      <c r="Q33" s="132">
        <f t="shared" si="9"/>
        <v>0</v>
      </c>
      <c r="R33" s="132">
        <f t="shared" si="9"/>
        <v>0</v>
      </c>
      <c r="S33" s="132">
        <f t="shared" si="9"/>
        <v>0</v>
      </c>
      <c r="T33" s="132">
        <f t="shared" si="9"/>
        <v>3190.4</v>
      </c>
      <c r="U33" s="132">
        <f t="shared" si="9"/>
        <v>0</v>
      </c>
      <c r="V33" s="132">
        <f t="shared" si="9"/>
        <v>3190.4</v>
      </c>
      <c r="W33" s="132">
        <f t="shared" si="9"/>
        <v>0</v>
      </c>
    </row>
    <row r="34" spans="1:23" ht="38.25" customHeight="1">
      <c r="A34" s="641" t="s">
        <v>401</v>
      </c>
      <c r="B34" s="641"/>
      <c r="C34" s="641"/>
      <c r="D34" s="641"/>
      <c r="E34" s="641"/>
      <c r="F34" s="641"/>
      <c r="G34" s="641"/>
      <c r="H34" s="641"/>
      <c r="I34" s="131">
        <v>653</v>
      </c>
      <c r="J34" s="130">
        <v>1</v>
      </c>
      <c r="K34" s="130">
        <v>4</v>
      </c>
      <c r="L34" s="161" t="s">
        <v>403</v>
      </c>
      <c r="M34" s="131">
        <v>121</v>
      </c>
      <c r="N34" s="132">
        <v>2274.5</v>
      </c>
      <c r="O34" s="132">
        <v>0</v>
      </c>
      <c r="P34" s="132"/>
      <c r="Q34" s="132"/>
      <c r="R34" s="132"/>
      <c r="S34" s="132"/>
      <c r="T34" s="132">
        <v>2274.5</v>
      </c>
      <c r="U34" s="132">
        <v>0</v>
      </c>
      <c r="V34" s="132">
        <v>2274.5</v>
      </c>
      <c r="W34" s="132">
        <v>0</v>
      </c>
    </row>
    <row r="35" spans="1:23" ht="38.25" customHeight="1">
      <c r="A35" s="671" t="s">
        <v>159</v>
      </c>
      <c r="B35" s="671"/>
      <c r="C35" s="671"/>
      <c r="D35" s="671"/>
      <c r="E35" s="671"/>
      <c r="F35" s="133"/>
      <c r="G35" s="133"/>
      <c r="H35" s="133"/>
      <c r="I35" s="131">
        <v>653</v>
      </c>
      <c r="J35" s="130">
        <v>1</v>
      </c>
      <c r="K35" s="130">
        <v>4</v>
      </c>
      <c r="L35" s="161" t="s">
        <v>403</v>
      </c>
      <c r="M35" s="131">
        <v>122</v>
      </c>
      <c r="N35" s="132">
        <v>229</v>
      </c>
      <c r="O35" s="132">
        <v>0</v>
      </c>
      <c r="P35" s="132"/>
      <c r="Q35" s="132"/>
      <c r="R35" s="132"/>
      <c r="S35" s="132"/>
      <c r="T35" s="132">
        <v>229</v>
      </c>
      <c r="U35" s="132">
        <v>0</v>
      </c>
      <c r="V35" s="132">
        <v>229</v>
      </c>
      <c r="W35" s="132">
        <v>0</v>
      </c>
    </row>
    <row r="36" spans="1:23" ht="38.25" customHeight="1">
      <c r="A36" s="652" t="s">
        <v>445</v>
      </c>
      <c r="B36" s="653"/>
      <c r="C36" s="653"/>
      <c r="D36" s="654"/>
      <c r="E36" s="163"/>
      <c r="F36" s="133"/>
      <c r="G36" s="133"/>
      <c r="H36" s="133"/>
      <c r="I36" s="131">
        <v>653</v>
      </c>
      <c r="J36" s="130">
        <v>1</v>
      </c>
      <c r="K36" s="130">
        <v>4</v>
      </c>
      <c r="L36" s="161" t="s">
        <v>419</v>
      </c>
      <c r="M36" s="131">
        <v>129</v>
      </c>
      <c r="N36" s="132">
        <v>686.9</v>
      </c>
      <c r="O36" s="132">
        <v>0</v>
      </c>
      <c r="P36" s="132"/>
      <c r="Q36" s="132"/>
      <c r="R36" s="132"/>
      <c r="S36" s="132"/>
      <c r="T36" s="132">
        <v>686.9</v>
      </c>
      <c r="U36" s="132">
        <v>0</v>
      </c>
      <c r="V36" s="132">
        <v>686.9</v>
      </c>
      <c r="W36" s="132">
        <v>0</v>
      </c>
    </row>
    <row r="37" spans="1:23" ht="15.75" customHeight="1">
      <c r="A37" s="641" t="s">
        <v>205</v>
      </c>
      <c r="B37" s="641"/>
      <c r="C37" s="641"/>
      <c r="D37" s="641"/>
      <c r="E37" s="641"/>
      <c r="F37" s="133"/>
      <c r="G37" s="133"/>
      <c r="H37" s="133"/>
      <c r="I37" s="131">
        <v>653</v>
      </c>
      <c r="J37" s="130">
        <v>1</v>
      </c>
      <c r="K37" s="130">
        <v>4</v>
      </c>
      <c r="L37" s="161" t="s">
        <v>421</v>
      </c>
      <c r="M37" s="131">
        <v>500</v>
      </c>
      <c r="N37" s="132">
        <f>N38</f>
        <v>505.8</v>
      </c>
      <c r="O37" s="132">
        <f aca="true" t="shared" si="10" ref="O37:W37">O38</f>
        <v>0</v>
      </c>
      <c r="P37" s="132">
        <f t="shared" si="10"/>
        <v>0</v>
      </c>
      <c r="Q37" s="132">
        <f t="shared" si="10"/>
        <v>0</v>
      </c>
      <c r="R37" s="132">
        <f t="shared" si="10"/>
        <v>0</v>
      </c>
      <c r="S37" s="132">
        <f t="shared" si="10"/>
        <v>0</v>
      </c>
      <c r="T37" s="132">
        <f t="shared" si="10"/>
        <v>0</v>
      </c>
      <c r="U37" s="132">
        <f t="shared" si="10"/>
        <v>0</v>
      </c>
      <c r="V37" s="132">
        <f t="shared" si="10"/>
        <v>0</v>
      </c>
      <c r="W37" s="132">
        <f t="shared" si="10"/>
        <v>0</v>
      </c>
    </row>
    <row r="38" spans="1:23" ht="15.75" customHeight="1">
      <c r="A38" s="641" t="s">
        <v>305</v>
      </c>
      <c r="B38" s="641"/>
      <c r="C38" s="641"/>
      <c r="D38" s="641"/>
      <c r="E38" s="641"/>
      <c r="F38" s="641"/>
      <c r="G38" s="641"/>
      <c r="H38" s="641"/>
      <c r="I38" s="131">
        <v>653</v>
      </c>
      <c r="J38" s="130">
        <v>1</v>
      </c>
      <c r="K38" s="130">
        <v>4</v>
      </c>
      <c r="L38" s="161" t="s">
        <v>421</v>
      </c>
      <c r="M38" s="131">
        <v>540</v>
      </c>
      <c r="N38" s="132">
        <v>505.8</v>
      </c>
      <c r="O38" s="132">
        <v>0</v>
      </c>
      <c r="P38" s="132"/>
      <c r="Q38" s="132"/>
      <c r="R38" s="132"/>
      <c r="S38" s="132"/>
      <c r="T38" s="132">
        <v>0</v>
      </c>
      <c r="U38" s="132">
        <v>0</v>
      </c>
      <c r="V38" s="132">
        <v>0</v>
      </c>
      <c r="W38" s="132">
        <v>0</v>
      </c>
    </row>
    <row r="39" spans="1:23" ht="19.5" customHeight="1">
      <c r="A39" s="655" t="s">
        <v>304</v>
      </c>
      <c r="B39" s="655"/>
      <c r="C39" s="655"/>
      <c r="D39" s="655"/>
      <c r="E39" s="655"/>
      <c r="F39" s="655"/>
      <c r="G39" s="655"/>
      <c r="H39" s="655"/>
      <c r="I39" s="47">
        <v>653</v>
      </c>
      <c r="J39" s="48">
        <v>1</v>
      </c>
      <c r="K39" s="48">
        <v>11</v>
      </c>
      <c r="L39" s="70" t="s">
        <v>423</v>
      </c>
      <c r="M39" s="47">
        <v>0</v>
      </c>
      <c r="N39" s="105">
        <f>N40</f>
        <v>150</v>
      </c>
      <c r="O39" s="105">
        <f aca="true" t="shared" si="11" ref="O39:W42">O40</f>
        <v>0</v>
      </c>
      <c r="P39" s="105">
        <f t="shared" si="11"/>
        <v>0</v>
      </c>
      <c r="Q39" s="105">
        <f t="shared" si="11"/>
        <v>0</v>
      </c>
      <c r="R39" s="105">
        <f t="shared" si="11"/>
        <v>0</v>
      </c>
      <c r="S39" s="105">
        <f t="shared" si="11"/>
        <v>0</v>
      </c>
      <c r="T39" s="105">
        <f t="shared" si="11"/>
        <v>941</v>
      </c>
      <c r="U39" s="105">
        <f t="shared" si="11"/>
        <v>0</v>
      </c>
      <c r="V39" s="105">
        <f t="shared" si="11"/>
        <v>1809</v>
      </c>
      <c r="W39" s="105">
        <f t="shared" si="11"/>
        <v>0</v>
      </c>
    </row>
    <row r="40" spans="1:23" ht="39.75" customHeight="1">
      <c r="A40" s="645" t="s">
        <v>511</v>
      </c>
      <c r="B40" s="645"/>
      <c r="C40" s="645"/>
      <c r="D40" s="645"/>
      <c r="E40" s="73"/>
      <c r="F40" s="73"/>
      <c r="G40" s="73"/>
      <c r="H40" s="73"/>
      <c r="I40" s="74">
        <v>653</v>
      </c>
      <c r="J40" s="75">
        <v>1</v>
      </c>
      <c r="K40" s="75">
        <v>11</v>
      </c>
      <c r="L40" s="76" t="s">
        <v>447</v>
      </c>
      <c r="M40" s="74">
        <v>0</v>
      </c>
      <c r="N40" s="103">
        <f>N41+N44</f>
        <v>150</v>
      </c>
      <c r="O40" s="103">
        <f aca="true" t="shared" si="12" ref="O40:W40">O41+O44</f>
        <v>0</v>
      </c>
      <c r="P40" s="103">
        <f t="shared" si="12"/>
        <v>0</v>
      </c>
      <c r="Q40" s="103">
        <f t="shared" si="12"/>
        <v>0</v>
      </c>
      <c r="R40" s="103">
        <f t="shared" si="12"/>
        <v>0</v>
      </c>
      <c r="S40" s="103">
        <f t="shared" si="12"/>
        <v>0</v>
      </c>
      <c r="T40" s="103">
        <f t="shared" si="12"/>
        <v>941</v>
      </c>
      <c r="U40" s="103">
        <f t="shared" si="12"/>
        <v>0</v>
      </c>
      <c r="V40" s="103">
        <f t="shared" si="12"/>
        <v>1809</v>
      </c>
      <c r="W40" s="103">
        <f t="shared" si="12"/>
        <v>0</v>
      </c>
    </row>
    <row r="41" spans="1:23" ht="39.75" customHeight="1">
      <c r="A41" s="641" t="s">
        <v>544</v>
      </c>
      <c r="B41" s="641"/>
      <c r="C41" s="641"/>
      <c r="D41" s="641"/>
      <c r="E41" s="641"/>
      <c r="F41" s="641"/>
      <c r="G41" s="641"/>
      <c r="H41" s="641"/>
      <c r="I41" s="131">
        <v>653</v>
      </c>
      <c r="J41" s="130">
        <v>1</v>
      </c>
      <c r="K41" s="130">
        <v>11</v>
      </c>
      <c r="L41" s="161" t="s">
        <v>424</v>
      </c>
      <c r="M41" s="131">
        <v>0</v>
      </c>
      <c r="N41" s="132">
        <f>N42</f>
        <v>150</v>
      </c>
      <c r="O41" s="132">
        <f t="shared" si="11"/>
        <v>0</v>
      </c>
      <c r="P41" s="132">
        <f t="shared" si="11"/>
        <v>0</v>
      </c>
      <c r="Q41" s="132">
        <f t="shared" si="11"/>
        <v>0</v>
      </c>
      <c r="R41" s="132">
        <f t="shared" si="11"/>
        <v>0</v>
      </c>
      <c r="S41" s="132">
        <f t="shared" si="11"/>
        <v>0</v>
      </c>
      <c r="T41" s="132">
        <f t="shared" si="11"/>
        <v>150</v>
      </c>
      <c r="U41" s="132">
        <f t="shared" si="11"/>
        <v>0</v>
      </c>
      <c r="V41" s="132">
        <f t="shared" si="11"/>
        <v>150</v>
      </c>
      <c r="W41" s="132">
        <f t="shared" si="11"/>
        <v>0</v>
      </c>
    </row>
    <row r="42" spans="1:23" ht="16.5" customHeight="1">
      <c r="A42" s="641" t="s">
        <v>207</v>
      </c>
      <c r="B42" s="641"/>
      <c r="C42" s="641"/>
      <c r="D42" s="641"/>
      <c r="E42" s="641"/>
      <c r="F42" s="133"/>
      <c r="G42" s="133"/>
      <c r="H42" s="133"/>
      <c r="I42" s="131">
        <v>653</v>
      </c>
      <c r="J42" s="130">
        <v>1</v>
      </c>
      <c r="K42" s="130">
        <v>11</v>
      </c>
      <c r="L42" s="161" t="s">
        <v>424</v>
      </c>
      <c r="M42" s="131">
        <v>800</v>
      </c>
      <c r="N42" s="132">
        <f>N43</f>
        <v>150</v>
      </c>
      <c r="O42" s="132">
        <f t="shared" si="11"/>
        <v>0</v>
      </c>
      <c r="P42" s="132">
        <f t="shared" si="11"/>
        <v>0</v>
      </c>
      <c r="Q42" s="132">
        <f t="shared" si="11"/>
        <v>0</v>
      </c>
      <c r="R42" s="132">
        <f t="shared" si="11"/>
        <v>0</v>
      </c>
      <c r="S42" s="132">
        <f t="shared" si="11"/>
        <v>0</v>
      </c>
      <c r="T42" s="132">
        <f t="shared" si="11"/>
        <v>150</v>
      </c>
      <c r="U42" s="132">
        <f t="shared" si="11"/>
        <v>0</v>
      </c>
      <c r="V42" s="132">
        <f t="shared" si="11"/>
        <v>150</v>
      </c>
      <c r="W42" s="132">
        <f t="shared" si="11"/>
        <v>0</v>
      </c>
    </row>
    <row r="43" spans="1:23" ht="16.5" customHeight="1">
      <c r="A43" s="641" t="s">
        <v>322</v>
      </c>
      <c r="B43" s="641"/>
      <c r="C43" s="641"/>
      <c r="D43" s="641"/>
      <c r="E43" s="641"/>
      <c r="F43" s="641"/>
      <c r="G43" s="641"/>
      <c r="H43" s="641"/>
      <c r="I43" s="131">
        <v>653</v>
      </c>
      <c r="J43" s="130">
        <v>1</v>
      </c>
      <c r="K43" s="130">
        <v>11</v>
      </c>
      <c r="L43" s="161" t="s">
        <v>424</v>
      </c>
      <c r="M43" s="131">
        <v>870</v>
      </c>
      <c r="N43" s="132">
        <f>150000/1000</f>
        <v>150</v>
      </c>
      <c r="O43" s="132">
        <v>0</v>
      </c>
      <c r="P43" s="132"/>
      <c r="Q43" s="132"/>
      <c r="R43" s="132"/>
      <c r="S43" s="132"/>
      <c r="T43" s="132">
        <v>150</v>
      </c>
      <c r="U43" s="132">
        <v>0</v>
      </c>
      <c r="V43" s="132">
        <v>150</v>
      </c>
      <c r="W43" s="132">
        <v>0</v>
      </c>
    </row>
    <row r="44" spans="1:23" ht="16.5" customHeight="1">
      <c r="A44" s="640" t="s">
        <v>207</v>
      </c>
      <c r="B44" s="640"/>
      <c r="C44" s="640"/>
      <c r="D44" s="640"/>
      <c r="E44" s="640"/>
      <c r="F44" s="399"/>
      <c r="G44" s="399"/>
      <c r="H44" s="399"/>
      <c r="I44" s="400">
        <v>653</v>
      </c>
      <c r="J44" s="401">
        <v>1</v>
      </c>
      <c r="K44" s="401">
        <v>11</v>
      </c>
      <c r="L44" s="402" t="s">
        <v>587</v>
      </c>
      <c r="M44" s="400">
        <v>800</v>
      </c>
      <c r="N44" s="403">
        <v>0</v>
      </c>
      <c r="O44" s="403">
        <v>0</v>
      </c>
      <c r="P44" s="403"/>
      <c r="Q44" s="403"/>
      <c r="R44" s="403"/>
      <c r="S44" s="403"/>
      <c r="T44" s="403">
        <v>791</v>
      </c>
      <c r="U44" s="403">
        <v>0</v>
      </c>
      <c r="V44" s="403">
        <v>1659</v>
      </c>
      <c r="W44" s="403">
        <v>0</v>
      </c>
    </row>
    <row r="45" spans="1:23" ht="16.5" customHeight="1">
      <c r="A45" s="640" t="s">
        <v>322</v>
      </c>
      <c r="B45" s="640"/>
      <c r="C45" s="640"/>
      <c r="D45" s="640"/>
      <c r="E45" s="640"/>
      <c r="F45" s="640"/>
      <c r="G45" s="640"/>
      <c r="H45" s="640"/>
      <c r="I45" s="400">
        <v>653</v>
      </c>
      <c r="J45" s="401">
        <v>1</v>
      </c>
      <c r="K45" s="401">
        <v>11</v>
      </c>
      <c r="L45" s="402" t="s">
        <v>587</v>
      </c>
      <c r="M45" s="400">
        <v>870</v>
      </c>
      <c r="N45" s="403">
        <v>0</v>
      </c>
      <c r="O45" s="403">
        <v>0</v>
      </c>
      <c r="P45" s="403"/>
      <c r="Q45" s="403"/>
      <c r="R45" s="403"/>
      <c r="S45" s="403"/>
      <c r="T45" s="403">
        <v>791</v>
      </c>
      <c r="U45" s="403">
        <v>0</v>
      </c>
      <c r="V45" s="403">
        <v>1659</v>
      </c>
      <c r="W45" s="403">
        <v>0</v>
      </c>
    </row>
    <row r="46" spans="1:23" ht="19.5" customHeight="1">
      <c r="A46" s="655" t="s">
        <v>303</v>
      </c>
      <c r="B46" s="655"/>
      <c r="C46" s="655"/>
      <c r="D46" s="655"/>
      <c r="E46" s="655"/>
      <c r="F46" s="655"/>
      <c r="G46" s="655"/>
      <c r="H46" s="655"/>
      <c r="I46" s="47">
        <v>653</v>
      </c>
      <c r="J46" s="48">
        <v>1</v>
      </c>
      <c r="K46" s="48">
        <v>13</v>
      </c>
      <c r="L46" s="70" t="s">
        <v>399</v>
      </c>
      <c r="M46" s="47">
        <v>0</v>
      </c>
      <c r="N46" s="105">
        <f>N47</f>
        <v>10617.699999999999</v>
      </c>
      <c r="O46" s="105">
        <f aca="true" t="shared" si="13" ref="O46:W46">O47</f>
        <v>0</v>
      </c>
      <c r="P46" s="105">
        <f t="shared" si="13"/>
        <v>0</v>
      </c>
      <c r="Q46" s="105">
        <f t="shared" si="13"/>
        <v>0</v>
      </c>
      <c r="R46" s="105">
        <f t="shared" si="13"/>
        <v>0</v>
      </c>
      <c r="S46" s="105">
        <f t="shared" si="13"/>
        <v>0</v>
      </c>
      <c r="T46" s="105">
        <f t="shared" si="13"/>
        <v>9618.8</v>
      </c>
      <c r="U46" s="105">
        <f t="shared" si="13"/>
        <v>0</v>
      </c>
      <c r="V46" s="105">
        <f t="shared" si="13"/>
        <v>9753.1</v>
      </c>
      <c r="W46" s="105">
        <f t="shared" si="13"/>
        <v>0</v>
      </c>
    </row>
    <row r="47" spans="1:23" ht="40.5" customHeight="1">
      <c r="A47" s="645" t="s">
        <v>513</v>
      </c>
      <c r="B47" s="645"/>
      <c r="C47" s="645"/>
      <c r="D47" s="645"/>
      <c r="E47" s="73"/>
      <c r="F47" s="73"/>
      <c r="G47" s="73"/>
      <c r="H47" s="73"/>
      <c r="I47" s="74">
        <v>653</v>
      </c>
      <c r="J47" s="75">
        <v>1</v>
      </c>
      <c r="K47" s="75">
        <v>13</v>
      </c>
      <c r="L47" s="76" t="s">
        <v>448</v>
      </c>
      <c r="M47" s="74">
        <v>0</v>
      </c>
      <c r="N47" s="103">
        <f>N48+N53+N57</f>
        <v>10617.699999999999</v>
      </c>
      <c r="O47" s="103">
        <f aca="true" t="shared" si="14" ref="O47:W47">O48+O53+O57</f>
        <v>0</v>
      </c>
      <c r="P47" s="103">
        <f t="shared" si="14"/>
        <v>0</v>
      </c>
      <c r="Q47" s="103">
        <f t="shared" si="14"/>
        <v>0</v>
      </c>
      <c r="R47" s="103">
        <f t="shared" si="14"/>
        <v>0</v>
      </c>
      <c r="S47" s="103">
        <f t="shared" si="14"/>
        <v>0</v>
      </c>
      <c r="T47" s="103">
        <f t="shared" si="14"/>
        <v>9618.8</v>
      </c>
      <c r="U47" s="103">
        <f t="shared" si="14"/>
        <v>0</v>
      </c>
      <c r="V47" s="103">
        <f t="shared" si="14"/>
        <v>9753.1</v>
      </c>
      <c r="W47" s="103">
        <f t="shared" si="14"/>
        <v>0</v>
      </c>
    </row>
    <row r="48" spans="1:23" ht="39.75" customHeight="1">
      <c r="A48" s="642" t="s">
        <v>545</v>
      </c>
      <c r="B48" s="642"/>
      <c r="C48" s="642"/>
      <c r="D48" s="642"/>
      <c r="E48" s="642"/>
      <c r="F48" s="642"/>
      <c r="G48" s="642"/>
      <c r="H48" s="642"/>
      <c r="I48" s="17">
        <v>653</v>
      </c>
      <c r="J48" s="18">
        <v>1</v>
      </c>
      <c r="K48" s="18">
        <v>13</v>
      </c>
      <c r="L48" s="69" t="s">
        <v>407</v>
      </c>
      <c r="M48" s="17">
        <v>100</v>
      </c>
      <c r="N48" s="104">
        <f>N49</f>
        <v>9579.9</v>
      </c>
      <c r="O48" s="104">
        <f aca="true" t="shared" si="15" ref="O48:W48">O49</f>
        <v>0</v>
      </c>
      <c r="P48" s="104">
        <f t="shared" si="15"/>
        <v>0</v>
      </c>
      <c r="Q48" s="104">
        <f t="shared" si="15"/>
        <v>0</v>
      </c>
      <c r="R48" s="104">
        <f t="shared" si="15"/>
        <v>0</v>
      </c>
      <c r="S48" s="104">
        <f t="shared" si="15"/>
        <v>0</v>
      </c>
      <c r="T48" s="104">
        <f t="shared" si="15"/>
        <v>9188.9</v>
      </c>
      <c r="U48" s="104">
        <f t="shared" si="15"/>
        <v>0</v>
      </c>
      <c r="V48" s="104">
        <f t="shared" si="15"/>
        <v>9379.9</v>
      </c>
      <c r="W48" s="104">
        <f t="shared" si="15"/>
        <v>0</v>
      </c>
    </row>
    <row r="49" spans="1:23" s="12" customFormat="1" ht="19.5" customHeight="1">
      <c r="A49" s="642" t="s">
        <v>211</v>
      </c>
      <c r="B49" s="642"/>
      <c r="C49" s="642"/>
      <c r="D49" s="642"/>
      <c r="E49" s="642"/>
      <c r="F49" s="642"/>
      <c r="G49" s="642"/>
      <c r="H49" s="642"/>
      <c r="I49" s="17">
        <v>653</v>
      </c>
      <c r="J49" s="18">
        <v>1</v>
      </c>
      <c r="K49" s="18">
        <v>13</v>
      </c>
      <c r="L49" s="69" t="s">
        <v>407</v>
      </c>
      <c r="M49" s="17">
        <v>110</v>
      </c>
      <c r="N49" s="104">
        <f>N50+N51+N52</f>
        <v>9579.9</v>
      </c>
      <c r="O49" s="104">
        <f aca="true" t="shared" si="16" ref="O49:W49">O50+O51+O52</f>
        <v>0</v>
      </c>
      <c r="P49" s="104">
        <f t="shared" si="16"/>
        <v>0</v>
      </c>
      <c r="Q49" s="104">
        <f t="shared" si="16"/>
        <v>0</v>
      </c>
      <c r="R49" s="104">
        <f t="shared" si="16"/>
        <v>0</v>
      </c>
      <c r="S49" s="104">
        <f t="shared" si="16"/>
        <v>0</v>
      </c>
      <c r="T49" s="104">
        <f t="shared" si="16"/>
        <v>9188.9</v>
      </c>
      <c r="U49" s="104">
        <f t="shared" si="16"/>
        <v>0</v>
      </c>
      <c r="V49" s="104">
        <f t="shared" si="16"/>
        <v>9379.9</v>
      </c>
      <c r="W49" s="104">
        <f t="shared" si="16"/>
        <v>0</v>
      </c>
    </row>
    <row r="50" spans="1:23" ht="25.5" customHeight="1">
      <c r="A50" s="642" t="s">
        <v>408</v>
      </c>
      <c r="B50" s="642"/>
      <c r="C50" s="642"/>
      <c r="D50" s="642"/>
      <c r="E50" s="642"/>
      <c r="F50" s="642"/>
      <c r="G50" s="642"/>
      <c r="H50" s="642"/>
      <c r="I50" s="17">
        <v>653</v>
      </c>
      <c r="J50" s="18">
        <v>1</v>
      </c>
      <c r="K50" s="18">
        <v>13</v>
      </c>
      <c r="L50" s="69" t="s">
        <v>407</v>
      </c>
      <c r="M50" s="17">
        <v>111</v>
      </c>
      <c r="N50" s="104">
        <v>6927.1</v>
      </c>
      <c r="O50" s="104">
        <v>0</v>
      </c>
      <c r="P50" s="104"/>
      <c r="Q50" s="104"/>
      <c r="R50" s="104"/>
      <c r="S50" s="104"/>
      <c r="T50" s="104">
        <v>6927.1</v>
      </c>
      <c r="U50" s="104">
        <v>0</v>
      </c>
      <c r="V50" s="104">
        <v>6927.1</v>
      </c>
      <c r="W50" s="104">
        <v>0</v>
      </c>
    </row>
    <row r="51" spans="1:23" ht="27" customHeight="1">
      <c r="A51" s="642" t="s">
        <v>212</v>
      </c>
      <c r="B51" s="642"/>
      <c r="C51" s="642"/>
      <c r="D51" s="642"/>
      <c r="E51" s="642"/>
      <c r="F51" s="642"/>
      <c r="G51" s="642"/>
      <c r="H51" s="642"/>
      <c r="I51" s="17">
        <v>653</v>
      </c>
      <c r="J51" s="18">
        <v>1</v>
      </c>
      <c r="K51" s="18">
        <v>13</v>
      </c>
      <c r="L51" s="69" t="s">
        <v>407</v>
      </c>
      <c r="M51" s="17">
        <v>112</v>
      </c>
      <c r="N51" s="104">
        <v>560.9</v>
      </c>
      <c r="O51" s="104">
        <v>0</v>
      </c>
      <c r="P51" s="104"/>
      <c r="Q51" s="104"/>
      <c r="R51" s="104"/>
      <c r="S51" s="104"/>
      <c r="T51" s="104">
        <v>169.9</v>
      </c>
      <c r="U51" s="104">
        <v>0</v>
      </c>
      <c r="V51" s="104">
        <v>360.9</v>
      </c>
      <c r="W51" s="104">
        <v>0</v>
      </c>
    </row>
    <row r="52" spans="1:23" ht="44.25" customHeight="1">
      <c r="A52" s="652" t="s">
        <v>449</v>
      </c>
      <c r="B52" s="653"/>
      <c r="C52" s="653"/>
      <c r="D52" s="654"/>
      <c r="E52" s="133"/>
      <c r="F52" s="133"/>
      <c r="G52" s="133"/>
      <c r="H52" s="133"/>
      <c r="I52" s="131">
        <v>653</v>
      </c>
      <c r="J52" s="130">
        <v>1</v>
      </c>
      <c r="K52" s="130">
        <v>13</v>
      </c>
      <c r="L52" s="161" t="s">
        <v>407</v>
      </c>
      <c r="M52" s="131">
        <v>119</v>
      </c>
      <c r="N52" s="132">
        <v>2091.9</v>
      </c>
      <c r="O52" s="132">
        <v>0</v>
      </c>
      <c r="P52" s="132"/>
      <c r="Q52" s="132"/>
      <c r="R52" s="132"/>
      <c r="S52" s="132"/>
      <c r="T52" s="132">
        <v>2091.9</v>
      </c>
      <c r="U52" s="132">
        <v>0</v>
      </c>
      <c r="V52" s="132">
        <v>2091.9</v>
      </c>
      <c r="W52" s="132">
        <v>0</v>
      </c>
    </row>
    <row r="53" spans="1:23" s="12" customFormat="1" ht="29.25" customHeight="1">
      <c r="A53" s="641" t="s">
        <v>206</v>
      </c>
      <c r="B53" s="641"/>
      <c r="C53" s="641"/>
      <c r="D53" s="641"/>
      <c r="E53" s="641"/>
      <c r="F53" s="641"/>
      <c r="G53" s="641"/>
      <c r="H53" s="641"/>
      <c r="I53" s="131">
        <v>653</v>
      </c>
      <c r="J53" s="130">
        <v>1</v>
      </c>
      <c r="K53" s="130">
        <v>13</v>
      </c>
      <c r="L53" s="161" t="s">
        <v>407</v>
      </c>
      <c r="M53" s="131">
        <v>200</v>
      </c>
      <c r="N53" s="132">
        <f>N54</f>
        <v>1012.8</v>
      </c>
      <c r="O53" s="132">
        <f aca="true" t="shared" si="17" ref="O53:W53">O54</f>
        <v>0</v>
      </c>
      <c r="P53" s="132">
        <f t="shared" si="17"/>
        <v>0</v>
      </c>
      <c r="Q53" s="132">
        <f t="shared" si="17"/>
        <v>0</v>
      </c>
      <c r="R53" s="132">
        <f t="shared" si="17"/>
        <v>0</v>
      </c>
      <c r="S53" s="132">
        <f t="shared" si="17"/>
        <v>0</v>
      </c>
      <c r="T53" s="132">
        <f t="shared" si="17"/>
        <v>404.9</v>
      </c>
      <c r="U53" s="132">
        <f t="shared" si="17"/>
        <v>0</v>
      </c>
      <c r="V53" s="132">
        <f t="shared" si="17"/>
        <v>348.2</v>
      </c>
      <c r="W53" s="132">
        <f t="shared" si="17"/>
        <v>0</v>
      </c>
    </row>
    <row r="54" spans="1:23" s="12" customFormat="1" ht="29.25" customHeight="1">
      <c r="A54" s="641" t="s">
        <v>203</v>
      </c>
      <c r="B54" s="641"/>
      <c r="C54" s="641"/>
      <c r="D54" s="641"/>
      <c r="E54" s="641"/>
      <c r="F54" s="641"/>
      <c r="G54" s="641"/>
      <c r="H54" s="641"/>
      <c r="I54" s="131">
        <v>653</v>
      </c>
      <c r="J54" s="130">
        <v>1</v>
      </c>
      <c r="K54" s="130">
        <v>13</v>
      </c>
      <c r="L54" s="161" t="s">
        <v>407</v>
      </c>
      <c r="M54" s="131">
        <v>240</v>
      </c>
      <c r="N54" s="132">
        <f>N55+N56</f>
        <v>1012.8</v>
      </c>
      <c r="O54" s="132">
        <f aca="true" t="shared" si="18" ref="O54:W54">O55+O56</f>
        <v>0</v>
      </c>
      <c r="P54" s="132">
        <f t="shared" si="18"/>
        <v>0</v>
      </c>
      <c r="Q54" s="132">
        <f t="shared" si="18"/>
        <v>0</v>
      </c>
      <c r="R54" s="132">
        <f t="shared" si="18"/>
        <v>0</v>
      </c>
      <c r="S54" s="132">
        <f t="shared" si="18"/>
        <v>0</v>
      </c>
      <c r="T54" s="132">
        <f t="shared" si="18"/>
        <v>404.9</v>
      </c>
      <c r="U54" s="132">
        <f t="shared" si="18"/>
        <v>0</v>
      </c>
      <c r="V54" s="132">
        <f t="shared" si="18"/>
        <v>348.2</v>
      </c>
      <c r="W54" s="132">
        <f t="shared" si="18"/>
        <v>0</v>
      </c>
    </row>
    <row r="55" spans="1:23" ht="27.75" customHeight="1">
      <c r="A55" s="641" t="s">
        <v>323</v>
      </c>
      <c r="B55" s="641"/>
      <c r="C55" s="641"/>
      <c r="D55" s="641"/>
      <c r="E55" s="641"/>
      <c r="F55" s="641"/>
      <c r="G55" s="641"/>
      <c r="H55" s="641"/>
      <c r="I55" s="131">
        <v>653</v>
      </c>
      <c r="J55" s="130">
        <v>1</v>
      </c>
      <c r="K55" s="130">
        <v>13</v>
      </c>
      <c r="L55" s="161" t="s">
        <v>407</v>
      </c>
      <c r="M55" s="131">
        <v>242</v>
      </c>
      <c r="N55" s="132">
        <v>405</v>
      </c>
      <c r="O55" s="132">
        <v>0</v>
      </c>
      <c r="P55" s="132"/>
      <c r="Q55" s="132"/>
      <c r="R55" s="132"/>
      <c r="S55" s="132"/>
      <c r="T55" s="132">
        <v>205</v>
      </c>
      <c r="U55" s="132">
        <v>0</v>
      </c>
      <c r="V55" s="132">
        <v>174.2</v>
      </c>
      <c r="W55" s="132">
        <v>0</v>
      </c>
    </row>
    <row r="56" spans="1:23" ht="28.5" customHeight="1">
      <c r="A56" s="642" t="s">
        <v>204</v>
      </c>
      <c r="B56" s="642"/>
      <c r="C56" s="642"/>
      <c r="D56" s="642"/>
      <c r="E56" s="642"/>
      <c r="F56" s="642"/>
      <c r="G56" s="642"/>
      <c r="H56" s="642"/>
      <c r="I56" s="17">
        <v>653</v>
      </c>
      <c r="J56" s="18">
        <v>1</v>
      </c>
      <c r="K56" s="18">
        <v>13</v>
      </c>
      <c r="L56" s="161" t="s">
        <v>407</v>
      </c>
      <c r="M56" s="17">
        <v>244</v>
      </c>
      <c r="N56" s="104">
        <v>607.8</v>
      </c>
      <c r="O56" s="104">
        <v>0</v>
      </c>
      <c r="P56" s="104"/>
      <c r="Q56" s="104"/>
      <c r="R56" s="104"/>
      <c r="S56" s="104"/>
      <c r="T56" s="104">
        <v>199.9</v>
      </c>
      <c r="U56" s="104">
        <v>0</v>
      </c>
      <c r="V56" s="104">
        <v>174</v>
      </c>
      <c r="W56" s="104">
        <v>0</v>
      </c>
    </row>
    <row r="57" spans="1:23" ht="15" customHeight="1">
      <c r="A57" s="660" t="s">
        <v>208</v>
      </c>
      <c r="B57" s="644"/>
      <c r="C57" s="644"/>
      <c r="D57" s="514"/>
      <c r="E57" s="16"/>
      <c r="F57" s="16"/>
      <c r="G57" s="16"/>
      <c r="H57" s="16"/>
      <c r="I57" s="17">
        <v>653</v>
      </c>
      <c r="J57" s="18">
        <v>1</v>
      </c>
      <c r="K57" s="18">
        <v>13</v>
      </c>
      <c r="L57" s="161" t="s">
        <v>407</v>
      </c>
      <c r="M57" s="17">
        <v>850</v>
      </c>
      <c r="N57" s="104">
        <f>N58</f>
        <v>25</v>
      </c>
      <c r="O57" s="104">
        <f aca="true" t="shared" si="19" ref="O57:W57">O58</f>
        <v>0</v>
      </c>
      <c r="P57" s="104">
        <f t="shared" si="19"/>
        <v>0</v>
      </c>
      <c r="Q57" s="104">
        <f t="shared" si="19"/>
        <v>0</v>
      </c>
      <c r="R57" s="104">
        <f t="shared" si="19"/>
        <v>0</v>
      </c>
      <c r="S57" s="104">
        <f t="shared" si="19"/>
        <v>0</v>
      </c>
      <c r="T57" s="104">
        <f t="shared" si="19"/>
        <v>25</v>
      </c>
      <c r="U57" s="104">
        <f t="shared" si="19"/>
        <v>0</v>
      </c>
      <c r="V57" s="104">
        <f t="shared" si="19"/>
        <v>25</v>
      </c>
      <c r="W57" s="104">
        <f t="shared" si="19"/>
        <v>0</v>
      </c>
    </row>
    <row r="58" spans="1:23" ht="15.75" customHeight="1">
      <c r="A58" s="660" t="s">
        <v>450</v>
      </c>
      <c r="B58" s="644"/>
      <c r="C58" s="644"/>
      <c r="D58" s="514"/>
      <c r="E58" s="16"/>
      <c r="F58" s="16"/>
      <c r="G58" s="16"/>
      <c r="H58" s="16"/>
      <c r="I58" s="17">
        <v>653</v>
      </c>
      <c r="J58" s="18">
        <v>1</v>
      </c>
      <c r="K58" s="18">
        <v>13</v>
      </c>
      <c r="L58" s="161" t="s">
        <v>407</v>
      </c>
      <c r="M58" s="17">
        <v>852</v>
      </c>
      <c r="N58" s="104">
        <v>25</v>
      </c>
      <c r="O58" s="104">
        <v>0</v>
      </c>
      <c r="P58" s="104"/>
      <c r="Q58" s="104"/>
      <c r="R58" s="104"/>
      <c r="S58" s="104"/>
      <c r="T58" s="104">
        <v>25</v>
      </c>
      <c r="U58" s="104">
        <v>0</v>
      </c>
      <c r="V58" s="104">
        <v>25</v>
      </c>
      <c r="W58" s="104">
        <v>0</v>
      </c>
    </row>
    <row r="59" spans="1:23" ht="19.5" customHeight="1">
      <c r="A59" s="659" t="s">
        <v>302</v>
      </c>
      <c r="B59" s="659"/>
      <c r="C59" s="659"/>
      <c r="D59" s="659"/>
      <c r="E59" s="659"/>
      <c r="F59" s="659"/>
      <c r="G59" s="659"/>
      <c r="H59" s="659"/>
      <c r="I59" s="51">
        <v>653</v>
      </c>
      <c r="J59" s="50">
        <v>2</v>
      </c>
      <c r="K59" s="50">
        <v>0</v>
      </c>
      <c r="L59" s="67" t="s">
        <v>400</v>
      </c>
      <c r="M59" s="49">
        <v>0</v>
      </c>
      <c r="N59" s="101">
        <f>N60</f>
        <v>189.2</v>
      </c>
      <c r="O59" s="101">
        <f aca="true" t="shared" si="20" ref="O59:W60">O60</f>
        <v>189.2</v>
      </c>
      <c r="P59" s="101">
        <f t="shared" si="20"/>
        <v>0</v>
      </c>
      <c r="Q59" s="101">
        <f t="shared" si="20"/>
        <v>0</v>
      </c>
      <c r="R59" s="101">
        <f t="shared" si="20"/>
        <v>0</v>
      </c>
      <c r="S59" s="101">
        <f t="shared" si="20"/>
        <v>0</v>
      </c>
      <c r="T59" s="101">
        <f t="shared" si="20"/>
        <v>189.2</v>
      </c>
      <c r="U59" s="101">
        <f t="shared" si="20"/>
        <v>189.2</v>
      </c>
      <c r="V59" s="101">
        <f t="shared" si="20"/>
        <v>189.2</v>
      </c>
      <c r="W59" s="101">
        <f t="shared" si="20"/>
        <v>189.2</v>
      </c>
    </row>
    <row r="60" spans="1:23" ht="24" customHeight="1">
      <c r="A60" s="669" t="s">
        <v>301</v>
      </c>
      <c r="B60" s="669"/>
      <c r="C60" s="669"/>
      <c r="D60" s="669"/>
      <c r="E60" s="669"/>
      <c r="F60" s="669"/>
      <c r="G60" s="669"/>
      <c r="H60" s="669"/>
      <c r="I60" s="45">
        <v>653</v>
      </c>
      <c r="J60" s="46">
        <v>2</v>
      </c>
      <c r="K60" s="46">
        <v>3</v>
      </c>
      <c r="L60" s="68" t="s">
        <v>400</v>
      </c>
      <c r="M60" s="45">
        <v>0</v>
      </c>
      <c r="N60" s="102">
        <f>N61</f>
        <v>189.2</v>
      </c>
      <c r="O60" s="102">
        <f t="shared" si="20"/>
        <v>189.2</v>
      </c>
      <c r="P60" s="102">
        <f t="shared" si="20"/>
        <v>0</v>
      </c>
      <c r="Q60" s="102">
        <f t="shared" si="20"/>
        <v>0</v>
      </c>
      <c r="R60" s="102">
        <f t="shared" si="20"/>
        <v>0</v>
      </c>
      <c r="S60" s="102">
        <f t="shared" si="20"/>
        <v>0</v>
      </c>
      <c r="T60" s="102">
        <f t="shared" si="20"/>
        <v>189.2</v>
      </c>
      <c r="U60" s="102">
        <f t="shared" si="20"/>
        <v>189.2</v>
      </c>
      <c r="V60" s="102">
        <f t="shared" si="20"/>
        <v>189.2</v>
      </c>
      <c r="W60" s="102">
        <f t="shared" si="20"/>
        <v>189.2</v>
      </c>
    </row>
    <row r="61" spans="1:23" ht="42" customHeight="1">
      <c r="A61" s="656" t="s">
        <v>508</v>
      </c>
      <c r="B61" s="657"/>
      <c r="C61" s="657"/>
      <c r="D61" s="658"/>
      <c r="E61" s="73"/>
      <c r="F61" s="73"/>
      <c r="G61" s="73"/>
      <c r="H61" s="73"/>
      <c r="I61" s="74">
        <v>653</v>
      </c>
      <c r="J61" s="75">
        <v>2</v>
      </c>
      <c r="K61" s="75">
        <v>3</v>
      </c>
      <c r="L61" s="76" t="s">
        <v>400</v>
      </c>
      <c r="M61" s="74">
        <v>0</v>
      </c>
      <c r="N61" s="103">
        <f aca="true" t="shared" si="21" ref="N61:W63">N62</f>
        <v>189.2</v>
      </c>
      <c r="O61" s="103">
        <f t="shared" si="21"/>
        <v>189.2</v>
      </c>
      <c r="P61" s="103">
        <f t="shared" si="21"/>
        <v>0</v>
      </c>
      <c r="Q61" s="103">
        <f t="shared" si="21"/>
        <v>0</v>
      </c>
      <c r="R61" s="103">
        <f t="shared" si="21"/>
        <v>0</v>
      </c>
      <c r="S61" s="103">
        <f t="shared" si="21"/>
        <v>0</v>
      </c>
      <c r="T61" s="103">
        <f t="shared" si="21"/>
        <v>189.2</v>
      </c>
      <c r="U61" s="103">
        <f t="shared" si="21"/>
        <v>189.2</v>
      </c>
      <c r="V61" s="103">
        <f t="shared" si="21"/>
        <v>189.2</v>
      </c>
      <c r="W61" s="103">
        <f t="shared" si="21"/>
        <v>189.2</v>
      </c>
    </row>
    <row r="62" spans="1:23" ht="60" customHeight="1">
      <c r="A62" s="643" t="s">
        <v>515</v>
      </c>
      <c r="B62" s="644"/>
      <c r="C62" s="644"/>
      <c r="D62" s="644"/>
      <c r="E62" s="164"/>
      <c r="F62" s="164"/>
      <c r="G62" s="164"/>
      <c r="H62" s="165"/>
      <c r="I62" s="131">
        <v>653</v>
      </c>
      <c r="J62" s="130">
        <v>2</v>
      </c>
      <c r="K62" s="130">
        <v>3</v>
      </c>
      <c r="L62" s="161" t="s">
        <v>409</v>
      </c>
      <c r="M62" s="131">
        <v>0</v>
      </c>
      <c r="N62" s="132">
        <f>N63</f>
        <v>189.2</v>
      </c>
      <c r="O62" s="132">
        <f t="shared" si="21"/>
        <v>189.2</v>
      </c>
      <c r="P62" s="132">
        <f t="shared" si="21"/>
        <v>0</v>
      </c>
      <c r="Q62" s="132">
        <f t="shared" si="21"/>
        <v>0</v>
      </c>
      <c r="R62" s="132">
        <f t="shared" si="21"/>
        <v>0</v>
      </c>
      <c r="S62" s="132">
        <f t="shared" si="21"/>
        <v>0</v>
      </c>
      <c r="T62" s="132">
        <f t="shared" si="21"/>
        <v>189.2</v>
      </c>
      <c r="U62" s="132">
        <f t="shared" si="21"/>
        <v>189.2</v>
      </c>
      <c r="V62" s="132">
        <f t="shared" si="21"/>
        <v>189.2</v>
      </c>
      <c r="W62" s="132">
        <f t="shared" si="21"/>
        <v>189.2</v>
      </c>
    </row>
    <row r="63" spans="1:23" s="12" customFormat="1" ht="38.25" customHeight="1">
      <c r="A63" s="643" t="s">
        <v>451</v>
      </c>
      <c r="B63" s="644"/>
      <c r="C63" s="644"/>
      <c r="D63" s="644"/>
      <c r="E63" s="164"/>
      <c r="F63" s="164"/>
      <c r="G63" s="164"/>
      <c r="H63" s="165"/>
      <c r="I63" s="131">
        <v>653</v>
      </c>
      <c r="J63" s="130">
        <v>2</v>
      </c>
      <c r="K63" s="130">
        <v>3</v>
      </c>
      <c r="L63" s="162" t="s">
        <v>409</v>
      </c>
      <c r="M63" s="131">
        <v>100</v>
      </c>
      <c r="N63" s="132">
        <f>N64</f>
        <v>189.2</v>
      </c>
      <c r="O63" s="132">
        <f t="shared" si="21"/>
        <v>189.2</v>
      </c>
      <c r="P63" s="132">
        <f t="shared" si="21"/>
        <v>0</v>
      </c>
      <c r="Q63" s="132">
        <f t="shared" si="21"/>
        <v>0</v>
      </c>
      <c r="R63" s="132">
        <f t="shared" si="21"/>
        <v>0</v>
      </c>
      <c r="S63" s="132">
        <f t="shared" si="21"/>
        <v>0</v>
      </c>
      <c r="T63" s="132">
        <f t="shared" si="21"/>
        <v>189.2</v>
      </c>
      <c r="U63" s="132">
        <f t="shared" si="21"/>
        <v>189.2</v>
      </c>
      <c r="V63" s="132">
        <f t="shared" si="21"/>
        <v>189.2</v>
      </c>
      <c r="W63" s="132">
        <f t="shared" si="21"/>
        <v>189.2</v>
      </c>
    </row>
    <row r="64" spans="1:23" s="12" customFormat="1" ht="28.5" customHeight="1">
      <c r="A64" s="643" t="s">
        <v>202</v>
      </c>
      <c r="B64" s="644"/>
      <c r="C64" s="644"/>
      <c r="D64" s="644"/>
      <c r="E64" s="164"/>
      <c r="F64" s="164"/>
      <c r="G64" s="164"/>
      <c r="H64" s="165"/>
      <c r="I64" s="131">
        <v>653</v>
      </c>
      <c r="J64" s="130">
        <v>2</v>
      </c>
      <c r="K64" s="130">
        <v>3</v>
      </c>
      <c r="L64" s="161" t="s">
        <v>409</v>
      </c>
      <c r="M64" s="131">
        <v>120</v>
      </c>
      <c r="N64" s="132">
        <f>N65+N66</f>
        <v>189.2</v>
      </c>
      <c r="O64" s="132">
        <f aca="true" t="shared" si="22" ref="O64:W64">O65+O66</f>
        <v>189.2</v>
      </c>
      <c r="P64" s="132">
        <f t="shared" si="22"/>
        <v>0</v>
      </c>
      <c r="Q64" s="132">
        <f t="shared" si="22"/>
        <v>0</v>
      </c>
      <c r="R64" s="132">
        <f t="shared" si="22"/>
        <v>0</v>
      </c>
      <c r="S64" s="132">
        <f t="shared" si="22"/>
        <v>0</v>
      </c>
      <c r="T64" s="132">
        <f t="shared" si="22"/>
        <v>189.2</v>
      </c>
      <c r="U64" s="132">
        <f t="shared" si="22"/>
        <v>189.2</v>
      </c>
      <c r="V64" s="132">
        <f t="shared" si="22"/>
        <v>189.2</v>
      </c>
      <c r="W64" s="132">
        <f t="shared" si="22"/>
        <v>189.2</v>
      </c>
    </row>
    <row r="65" spans="1:23" ht="25.5" customHeight="1">
      <c r="A65" s="643" t="s">
        <v>401</v>
      </c>
      <c r="B65" s="644"/>
      <c r="C65" s="644"/>
      <c r="D65" s="644"/>
      <c r="E65" s="164"/>
      <c r="F65" s="164"/>
      <c r="G65" s="164"/>
      <c r="H65" s="165"/>
      <c r="I65" s="131">
        <v>653</v>
      </c>
      <c r="J65" s="130">
        <v>2</v>
      </c>
      <c r="K65" s="130">
        <v>3</v>
      </c>
      <c r="L65" s="161" t="s">
        <v>409</v>
      </c>
      <c r="M65" s="131">
        <v>121</v>
      </c>
      <c r="N65" s="132">
        <v>145.2</v>
      </c>
      <c r="O65" s="132">
        <v>145.2</v>
      </c>
      <c r="P65" s="132"/>
      <c r="Q65" s="132"/>
      <c r="R65" s="132"/>
      <c r="S65" s="132"/>
      <c r="T65" s="132">
        <v>145.2</v>
      </c>
      <c r="U65" s="132">
        <v>145.2</v>
      </c>
      <c r="V65" s="132">
        <v>145.2</v>
      </c>
      <c r="W65" s="132">
        <v>145.2</v>
      </c>
    </row>
    <row r="66" spans="1:23" ht="34.5" customHeight="1">
      <c r="A66" s="652" t="s">
        <v>445</v>
      </c>
      <c r="B66" s="644"/>
      <c r="C66" s="644"/>
      <c r="D66" s="514"/>
      <c r="E66" s="164"/>
      <c r="F66" s="164"/>
      <c r="G66" s="164"/>
      <c r="H66" s="165"/>
      <c r="I66" s="131">
        <v>653</v>
      </c>
      <c r="J66" s="130">
        <v>2</v>
      </c>
      <c r="K66" s="130">
        <v>3</v>
      </c>
      <c r="L66" s="161" t="s">
        <v>409</v>
      </c>
      <c r="M66" s="131">
        <v>129</v>
      </c>
      <c r="N66" s="132">
        <v>44</v>
      </c>
      <c r="O66" s="132">
        <v>44</v>
      </c>
      <c r="P66" s="132"/>
      <c r="Q66" s="132"/>
      <c r="R66" s="132"/>
      <c r="S66" s="132"/>
      <c r="T66" s="132">
        <v>44</v>
      </c>
      <c r="U66" s="132">
        <v>44</v>
      </c>
      <c r="V66" s="132">
        <v>44</v>
      </c>
      <c r="W66" s="132">
        <v>44</v>
      </c>
    </row>
    <row r="67" spans="1:23" s="12" customFormat="1" ht="32.25" customHeight="1">
      <c r="A67" s="666" t="s">
        <v>300</v>
      </c>
      <c r="B67" s="667"/>
      <c r="C67" s="667"/>
      <c r="D67" s="667"/>
      <c r="E67" s="667"/>
      <c r="F67" s="667"/>
      <c r="G67" s="667"/>
      <c r="H67" s="668"/>
      <c r="I67" s="51">
        <v>653</v>
      </c>
      <c r="J67" s="50">
        <v>3</v>
      </c>
      <c r="K67" s="50">
        <v>0</v>
      </c>
      <c r="L67" s="67" t="s">
        <v>400</v>
      </c>
      <c r="M67" s="49">
        <v>0</v>
      </c>
      <c r="N67" s="101">
        <f aca="true" t="shared" si="23" ref="N67:W67">N68+N74+N89</f>
        <v>4583.6</v>
      </c>
      <c r="O67" s="101">
        <f t="shared" si="23"/>
        <v>0</v>
      </c>
      <c r="P67" s="101">
        <f t="shared" si="23"/>
        <v>17.4</v>
      </c>
      <c r="Q67" s="101">
        <f t="shared" si="23"/>
        <v>18.4</v>
      </c>
      <c r="R67" s="101">
        <f t="shared" si="23"/>
        <v>19.4</v>
      </c>
      <c r="S67" s="101">
        <f t="shared" si="23"/>
        <v>20.4</v>
      </c>
      <c r="T67" s="101">
        <f t="shared" si="23"/>
        <v>1052.8</v>
      </c>
      <c r="U67" s="101">
        <f t="shared" si="23"/>
        <v>0</v>
      </c>
      <c r="V67" s="101">
        <f t="shared" si="23"/>
        <v>1242.3</v>
      </c>
      <c r="W67" s="101">
        <f t="shared" si="23"/>
        <v>0</v>
      </c>
    </row>
    <row r="68" spans="1:23" s="13" customFormat="1" ht="19.5" customHeight="1">
      <c r="A68" s="655" t="s">
        <v>327</v>
      </c>
      <c r="B68" s="655"/>
      <c r="C68" s="655"/>
      <c r="D68" s="655"/>
      <c r="E68" s="655"/>
      <c r="F68" s="655"/>
      <c r="G68" s="655"/>
      <c r="H68" s="655"/>
      <c r="I68" s="47">
        <v>653</v>
      </c>
      <c r="J68" s="48">
        <v>3</v>
      </c>
      <c r="K68" s="48">
        <v>4</v>
      </c>
      <c r="L68" s="70" t="s">
        <v>399</v>
      </c>
      <c r="M68" s="47">
        <v>0</v>
      </c>
      <c r="N68" s="105">
        <f>N69</f>
        <v>26.5</v>
      </c>
      <c r="O68" s="105">
        <f aca="true" t="shared" si="24" ref="O68:W72">O69</f>
        <v>0</v>
      </c>
      <c r="P68" s="105">
        <f t="shared" si="24"/>
        <v>0</v>
      </c>
      <c r="Q68" s="105">
        <f t="shared" si="24"/>
        <v>0</v>
      </c>
      <c r="R68" s="105">
        <f t="shared" si="24"/>
        <v>0</v>
      </c>
      <c r="S68" s="105">
        <f t="shared" si="24"/>
        <v>0</v>
      </c>
      <c r="T68" s="105">
        <f t="shared" si="24"/>
        <v>26.5</v>
      </c>
      <c r="U68" s="105">
        <f t="shared" si="24"/>
        <v>0</v>
      </c>
      <c r="V68" s="105">
        <f t="shared" si="24"/>
        <v>26.5</v>
      </c>
      <c r="W68" s="105">
        <f t="shared" si="24"/>
        <v>0</v>
      </c>
    </row>
    <row r="69" spans="1:23" ht="41.25" customHeight="1">
      <c r="A69" s="656" t="s">
        <v>508</v>
      </c>
      <c r="B69" s="657"/>
      <c r="C69" s="657"/>
      <c r="D69" s="658"/>
      <c r="E69" s="73"/>
      <c r="F69" s="73"/>
      <c r="G69" s="73"/>
      <c r="H69" s="73"/>
      <c r="I69" s="74">
        <v>653</v>
      </c>
      <c r="J69" s="75">
        <v>3</v>
      </c>
      <c r="K69" s="75">
        <v>4</v>
      </c>
      <c r="L69" s="76" t="s">
        <v>400</v>
      </c>
      <c r="M69" s="74">
        <v>0</v>
      </c>
      <c r="N69" s="103">
        <f>N70</f>
        <v>26.5</v>
      </c>
      <c r="O69" s="103">
        <f t="shared" si="24"/>
        <v>0</v>
      </c>
      <c r="P69" s="103">
        <f t="shared" si="24"/>
        <v>0</v>
      </c>
      <c r="Q69" s="103">
        <f t="shared" si="24"/>
        <v>0</v>
      </c>
      <c r="R69" s="103">
        <f t="shared" si="24"/>
        <v>0</v>
      </c>
      <c r="S69" s="103">
        <f t="shared" si="24"/>
        <v>0</v>
      </c>
      <c r="T69" s="103">
        <f t="shared" si="24"/>
        <v>26.5</v>
      </c>
      <c r="U69" s="103">
        <f t="shared" si="24"/>
        <v>0</v>
      </c>
      <c r="V69" s="103">
        <f t="shared" si="24"/>
        <v>26.5</v>
      </c>
      <c r="W69" s="103">
        <f t="shared" si="24"/>
        <v>0</v>
      </c>
    </row>
    <row r="70" spans="1:23" s="12" customFormat="1" ht="60.75" customHeight="1">
      <c r="A70" s="641" t="s">
        <v>516</v>
      </c>
      <c r="B70" s="641"/>
      <c r="C70" s="641"/>
      <c r="D70" s="641"/>
      <c r="E70" s="641"/>
      <c r="F70" s="641"/>
      <c r="G70" s="641"/>
      <c r="H70" s="641"/>
      <c r="I70" s="131">
        <v>653</v>
      </c>
      <c r="J70" s="130">
        <v>3</v>
      </c>
      <c r="K70" s="130">
        <v>4</v>
      </c>
      <c r="L70" s="161" t="s">
        <v>410</v>
      </c>
      <c r="M70" s="131">
        <v>0</v>
      </c>
      <c r="N70" s="132">
        <f>N71</f>
        <v>26.5</v>
      </c>
      <c r="O70" s="132">
        <f t="shared" si="24"/>
        <v>0</v>
      </c>
      <c r="P70" s="132">
        <f t="shared" si="24"/>
        <v>0</v>
      </c>
      <c r="Q70" s="132">
        <f t="shared" si="24"/>
        <v>0</v>
      </c>
      <c r="R70" s="132">
        <f t="shared" si="24"/>
        <v>0</v>
      </c>
      <c r="S70" s="132">
        <f t="shared" si="24"/>
        <v>0</v>
      </c>
      <c r="T70" s="132">
        <f t="shared" si="24"/>
        <v>26.5</v>
      </c>
      <c r="U70" s="132">
        <f t="shared" si="24"/>
        <v>0</v>
      </c>
      <c r="V70" s="132">
        <f t="shared" si="24"/>
        <v>26.5</v>
      </c>
      <c r="W70" s="132">
        <f t="shared" si="24"/>
        <v>0</v>
      </c>
    </row>
    <row r="71" spans="1:23" s="12" customFormat="1" ht="29.25" customHeight="1">
      <c r="A71" s="641" t="s">
        <v>206</v>
      </c>
      <c r="B71" s="641"/>
      <c r="C71" s="641"/>
      <c r="D71" s="641"/>
      <c r="E71" s="641"/>
      <c r="F71" s="641"/>
      <c r="G71" s="641"/>
      <c r="H71" s="641"/>
      <c r="I71" s="131"/>
      <c r="J71" s="130">
        <v>3</v>
      </c>
      <c r="K71" s="130">
        <v>4</v>
      </c>
      <c r="L71" s="161" t="s">
        <v>410</v>
      </c>
      <c r="M71" s="131">
        <v>200</v>
      </c>
      <c r="N71" s="132">
        <f>N72</f>
        <v>26.5</v>
      </c>
      <c r="O71" s="132">
        <f t="shared" si="24"/>
        <v>0</v>
      </c>
      <c r="P71" s="132">
        <f t="shared" si="24"/>
        <v>0</v>
      </c>
      <c r="Q71" s="132">
        <f t="shared" si="24"/>
        <v>0</v>
      </c>
      <c r="R71" s="132">
        <f t="shared" si="24"/>
        <v>0</v>
      </c>
      <c r="S71" s="132">
        <f t="shared" si="24"/>
        <v>0</v>
      </c>
      <c r="T71" s="132">
        <f t="shared" si="24"/>
        <v>26.5</v>
      </c>
      <c r="U71" s="132">
        <f t="shared" si="24"/>
        <v>0</v>
      </c>
      <c r="V71" s="132">
        <f t="shared" si="24"/>
        <v>26.5</v>
      </c>
      <c r="W71" s="132">
        <f t="shared" si="24"/>
        <v>0</v>
      </c>
    </row>
    <row r="72" spans="1:23" s="12" customFormat="1" ht="30" customHeight="1">
      <c r="A72" s="641" t="s">
        <v>203</v>
      </c>
      <c r="B72" s="641"/>
      <c r="C72" s="641"/>
      <c r="D72" s="641"/>
      <c r="E72" s="641"/>
      <c r="F72" s="641"/>
      <c r="G72" s="641"/>
      <c r="H72" s="641"/>
      <c r="I72" s="131">
        <v>653</v>
      </c>
      <c r="J72" s="130">
        <v>3</v>
      </c>
      <c r="K72" s="130">
        <v>4</v>
      </c>
      <c r="L72" s="161" t="s">
        <v>410</v>
      </c>
      <c r="M72" s="131">
        <v>240</v>
      </c>
      <c r="N72" s="132">
        <f>N73</f>
        <v>26.5</v>
      </c>
      <c r="O72" s="132">
        <f t="shared" si="24"/>
        <v>0</v>
      </c>
      <c r="P72" s="132">
        <f t="shared" si="24"/>
        <v>0</v>
      </c>
      <c r="Q72" s="132">
        <f t="shared" si="24"/>
        <v>0</v>
      </c>
      <c r="R72" s="132">
        <f t="shared" si="24"/>
        <v>0</v>
      </c>
      <c r="S72" s="132">
        <f t="shared" si="24"/>
        <v>0</v>
      </c>
      <c r="T72" s="132">
        <f t="shared" si="24"/>
        <v>26.5</v>
      </c>
      <c r="U72" s="132">
        <f t="shared" si="24"/>
        <v>0</v>
      </c>
      <c r="V72" s="132">
        <f t="shared" si="24"/>
        <v>26.5</v>
      </c>
      <c r="W72" s="132">
        <f t="shared" si="24"/>
        <v>0</v>
      </c>
    </row>
    <row r="73" spans="1:23" s="12" customFormat="1" ht="30" customHeight="1">
      <c r="A73" s="641" t="s">
        <v>204</v>
      </c>
      <c r="B73" s="641"/>
      <c r="C73" s="641"/>
      <c r="D73" s="641"/>
      <c r="E73" s="641"/>
      <c r="F73" s="641"/>
      <c r="G73" s="641"/>
      <c r="H73" s="641"/>
      <c r="I73" s="131">
        <v>653</v>
      </c>
      <c r="J73" s="130">
        <v>3</v>
      </c>
      <c r="K73" s="130">
        <v>4</v>
      </c>
      <c r="L73" s="161" t="s">
        <v>410</v>
      </c>
      <c r="M73" s="131">
        <v>244</v>
      </c>
      <c r="N73" s="132">
        <v>26.5</v>
      </c>
      <c r="O73" s="132">
        <v>0</v>
      </c>
      <c r="P73" s="132"/>
      <c r="Q73" s="132"/>
      <c r="R73" s="132"/>
      <c r="S73" s="132"/>
      <c r="T73" s="132">
        <v>26.5</v>
      </c>
      <c r="U73" s="132">
        <v>0</v>
      </c>
      <c r="V73" s="132">
        <v>26.5</v>
      </c>
      <c r="W73" s="132">
        <v>0</v>
      </c>
    </row>
    <row r="74" spans="1:23" s="12" customFormat="1" ht="41.25" customHeight="1">
      <c r="A74" s="655" t="s">
        <v>299</v>
      </c>
      <c r="B74" s="655"/>
      <c r="C74" s="655"/>
      <c r="D74" s="655"/>
      <c r="E74" s="655"/>
      <c r="F74" s="655"/>
      <c r="G74" s="655"/>
      <c r="H74" s="655"/>
      <c r="I74" s="47">
        <v>653</v>
      </c>
      <c r="J74" s="48">
        <v>3</v>
      </c>
      <c r="K74" s="48">
        <v>9</v>
      </c>
      <c r="L74" s="70" t="s">
        <v>399</v>
      </c>
      <c r="M74" s="47">
        <v>0</v>
      </c>
      <c r="N74" s="105">
        <f>N75+N80+N85</f>
        <v>4542.1</v>
      </c>
      <c r="O74" s="105">
        <f aca="true" t="shared" si="25" ref="O74:W74">O75+O80+O85</f>
        <v>0</v>
      </c>
      <c r="P74" s="105">
        <f t="shared" si="25"/>
        <v>17.4</v>
      </c>
      <c r="Q74" s="105">
        <f t="shared" si="25"/>
        <v>18.4</v>
      </c>
      <c r="R74" s="105">
        <f t="shared" si="25"/>
        <v>19.4</v>
      </c>
      <c r="S74" s="105">
        <f t="shared" si="25"/>
        <v>20.4</v>
      </c>
      <c r="T74" s="105">
        <f t="shared" si="25"/>
        <v>1010.2</v>
      </c>
      <c r="U74" s="105">
        <f t="shared" si="25"/>
        <v>0</v>
      </c>
      <c r="V74" s="105">
        <f t="shared" si="25"/>
        <v>1200</v>
      </c>
      <c r="W74" s="105">
        <f t="shared" si="25"/>
        <v>0</v>
      </c>
    </row>
    <row r="75" spans="1:23" ht="35.25" customHeight="1">
      <c r="A75" s="645" t="s">
        <v>214</v>
      </c>
      <c r="B75" s="645"/>
      <c r="C75" s="645"/>
      <c r="D75" s="645"/>
      <c r="E75" s="73"/>
      <c r="F75" s="73"/>
      <c r="G75" s="73"/>
      <c r="H75" s="73"/>
      <c r="I75" s="74">
        <v>653</v>
      </c>
      <c r="J75" s="75">
        <v>3</v>
      </c>
      <c r="K75" s="75">
        <v>9</v>
      </c>
      <c r="L75" s="76" t="s">
        <v>462</v>
      </c>
      <c r="M75" s="74">
        <v>0</v>
      </c>
      <c r="N75" s="103">
        <v>1000</v>
      </c>
      <c r="O75" s="103">
        <f aca="true" t="shared" si="26" ref="O75:S79">O76</f>
        <v>0</v>
      </c>
      <c r="P75" s="103">
        <f t="shared" si="26"/>
        <v>17.4</v>
      </c>
      <c r="Q75" s="103">
        <f t="shared" si="26"/>
        <v>18.4</v>
      </c>
      <c r="R75" s="103">
        <f t="shared" si="26"/>
        <v>19.4</v>
      </c>
      <c r="S75" s="103">
        <f t="shared" si="26"/>
        <v>20.4</v>
      </c>
      <c r="T75" s="103">
        <v>810.2</v>
      </c>
      <c r="U75" s="103">
        <v>0</v>
      </c>
      <c r="V75" s="103">
        <v>1000</v>
      </c>
      <c r="W75" s="103">
        <v>0</v>
      </c>
    </row>
    <row r="76" spans="1:23" s="12" customFormat="1" ht="42.75" customHeight="1">
      <c r="A76" s="641" t="s">
        <v>546</v>
      </c>
      <c r="B76" s="641"/>
      <c r="C76" s="641"/>
      <c r="D76" s="641"/>
      <c r="E76" s="641"/>
      <c r="F76" s="641"/>
      <c r="G76" s="641"/>
      <c r="H76" s="641"/>
      <c r="I76" s="131">
        <v>653</v>
      </c>
      <c r="J76" s="130">
        <v>3</v>
      </c>
      <c r="K76" s="130">
        <v>9</v>
      </c>
      <c r="L76" s="161" t="s">
        <v>457</v>
      </c>
      <c r="M76" s="131">
        <v>0</v>
      </c>
      <c r="N76" s="333">
        <v>1000</v>
      </c>
      <c r="O76" s="333">
        <f t="shared" si="26"/>
        <v>0</v>
      </c>
      <c r="P76" s="132">
        <f t="shared" si="26"/>
        <v>17.4</v>
      </c>
      <c r="Q76" s="132">
        <f t="shared" si="26"/>
        <v>18.4</v>
      </c>
      <c r="R76" s="132">
        <f t="shared" si="26"/>
        <v>19.4</v>
      </c>
      <c r="S76" s="132">
        <f t="shared" si="26"/>
        <v>20.4</v>
      </c>
      <c r="T76" s="333">
        <v>810.2</v>
      </c>
      <c r="U76" s="333">
        <v>0</v>
      </c>
      <c r="V76" s="333">
        <v>1000</v>
      </c>
      <c r="W76" s="333">
        <v>0</v>
      </c>
    </row>
    <row r="77" spans="1:23" s="12" customFormat="1" ht="29.25" customHeight="1">
      <c r="A77" s="641" t="s">
        <v>206</v>
      </c>
      <c r="B77" s="641"/>
      <c r="C77" s="641"/>
      <c r="D77" s="641"/>
      <c r="E77" s="641"/>
      <c r="F77" s="641"/>
      <c r="G77" s="641"/>
      <c r="H77" s="641"/>
      <c r="I77" s="131">
        <v>653</v>
      </c>
      <c r="J77" s="130">
        <v>3</v>
      </c>
      <c r="K77" s="130">
        <v>9</v>
      </c>
      <c r="L77" s="161" t="s">
        <v>457</v>
      </c>
      <c r="M77" s="131">
        <v>200</v>
      </c>
      <c r="N77" s="333">
        <v>1000</v>
      </c>
      <c r="O77" s="333">
        <f t="shared" si="26"/>
        <v>0</v>
      </c>
      <c r="P77" s="132">
        <f t="shared" si="26"/>
        <v>17.4</v>
      </c>
      <c r="Q77" s="132">
        <f t="shared" si="26"/>
        <v>18.4</v>
      </c>
      <c r="R77" s="132">
        <f t="shared" si="26"/>
        <v>19.4</v>
      </c>
      <c r="S77" s="132">
        <f t="shared" si="26"/>
        <v>20.4</v>
      </c>
      <c r="T77" s="333">
        <v>810.2</v>
      </c>
      <c r="U77" s="333">
        <v>0</v>
      </c>
      <c r="V77" s="333">
        <v>1000</v>
      </c>
      <c r="W77" s="333">
        <v>0</v>
      </c>
    </row>
    <row r="78" spans="1:23" s="12" customFormat="1" ht="27.75" customHeight="1">
      <c r="A78" s="641" t="s">
        <v>203</v>
      </c>
      <c r="B78" s="641"/>
      <c r="C78" s="641"/>
      <c r="D78" s="641"/>
      <c r="E78" s="641"/>
      <c r="F78" s="641"/>
      <c r="G78" s="641"/>
      <c r="H78" s="641"/>
      <c r="I78" s="131">
        <v>653</v>
      </c>
      <c r="J78" s="130">
        <v>3</v>
      </c>
      <c r="K78" s="130">
        <v>9</v>
      </c>
      <c r="L78" s="161" t="s">
        <v>457</v>
      </c>
      <c r="M78" s="131">
        <v>240</v>
      </c>
      <c r="N78" s="333">
        <v>1000</v>
      </c>
      <c r="O78" s="333">
        <f t="shared" si="26"/>
        <v>0</v>
      </c>
      <c r="P78" s="132">
        <f t="shared" si="26"/>
        <v>17.4</v>
      </c>
      <c r="Q78" s="132">
        <f t="shared" si="26"/>
        <v>18.4</v>
      </c>
      <c r="R78" s="132">
        <f t="shared" si="26"/>
        <v>19.4</v>
      </c>
      <c r="S78" s="132">
        <f t="shared" si="26"/>
        <v>20.4</v>
      </c>
      <c r="T78" s="333">
        <v>810.2</v>
      </c>
      <c r="U78" s="333">
        <v>0</v>
      </c>
      <c r="V78" s="333">
        <v>1000</v>
      </c>
      <c r="W78" s="333">
        <v>0</v>
      </c>
    </row>
    <row r="79" spans="1:23" s="12" customFormat="1" ht="27.75" customHeight="1">
      <c r="A79" s="641" t="s">
        <v>204</v>
      </c>
      <c r="B79" s="641"/>
      <c r="C79" s="641"/>
      <c r="D79" s="641"/>
      <c r="E79" s="641"/>
      <c r="F79" s="641"/>
      <c r="G79" s="641"/>
      <c r="H79" s="641"/>
      <c r="I79" s="131">
        <v>653</v>
      </c>
      <c r="J79" s="130">
        <v>3</v>
      </c>
      <c r="K79" s="130">
        <v>9</v>
      </c>
      <c r="L79" s="161" t="s">
        <v>457</v>
      </c>
      <c r="M79" s="131">
        <v>244</v>
      </c>
      <c r="N79" s="333">
        <v>1000</v>
      </c>
      <c r="O79" s="333">
        <f t="shared" si="26"/>
        <v>0</v>
      </c>
      <c r="P79" s="132">
        <v>17.4</v>
      </c>
      <c r="Q79" s="132">
        <v>18.4</v>
      </c>
      <c r="R79" s="132">
        <v>19.4</v>
      </c>
      <c r="S79" s="132">
        <v>20.4</v>
      </c>
      <c r="T79" s="333">
        <v>810.2</v>
      </c>
      <c r="U79" s="333">
        <v>0</v>
      </c>
      <c r="V79" s="333">
        <v>1000</v>
      </c>
      <c r="W79" s="333">
        <v>0</v>
      </c>
    </row>
    <row r="80" spans="1:23" ht="58.5" customHeight="1">
      <c r="A80" s="645" t="s">
        <v>501</v>
      </c>
      <c r="B80" s="645"/>
      <c r="C80" s="645"/>
      <c r="D80" s="645"/>
      <c r="E80" s="73"/>
      <c r="F80" s="73"/>
      <c r="G80" s="73"/>
      <c r="H80" s="73"/>
      <c r="I80" s="74">
        <v>653</v>
      </c>
      <c r="J80" s="75">
        <v>3</v>
      </c>
      <c r="K80" s="75">
        <v>9</v>
      </c>
      <c r="L80" s="76" t="s">
        <v>412</v>
      </c>
      <c r="M80" s="74">
        <v>0</v>
      </c>
      <c r="N80" s="103">
        <f>N81</f>
        <v>199.2</v>
      </c>
      <c r="O80" s="103">
        <f aca="true" t="shared" si="27" ref="O80:W83">O81</f>
        <v>0</v>
      </c>
      <c r="P80" s="103">
        <f t="shared" si="27"/>
        <v>0</v>
      </c>
      <c r="Q80" s="103">
        <f t="shared" si="27"/>
        <v>0</v>
      </c>
      <c r="R80" s="103">
        <f t="shared" si="27"/>
        <v>0</v>
      </c>
      <c r="S80" s="103">
        <f t="shared" si="27"/>
        <v>0</v>
      </c>
      <c r="T80" s="103">
        <f t="shared" si="27"/>
        <v>200</v>
      </c>
      <c r="U80" s="103">
        <f t="shared" si="27"/>
        <v>0</v>
      </c>
      <c r="V80" s="103">
        <f t="shared" si="27"/>
        <v>200</v>
      </c>
      <c r="W80" s="103">
        <f t="shared" si="27"/>
        <v>0</v>
      </c>
    </row>
    <row r="81" spans="1:23" s="12" customFormat="1" ht="72" customHeight="1">
      <c r="A81" s="641" t="s">
        <v>520</v>
      </c>
      <c r="B81" s="641"/>
      <c r="C81" s="641"/>
      <c r="D81" s="641"/>
      <c r="E81" s="641"/>
      <c r="F81" s="641"/>
      <c r="G81" s="641"/>
      <c r="H81" s="641"/>
      <c r="I81" s="131">
        <v>653</v>
      </c>
      <c r="J81" s="130">
        <v>3</v>
      </c>
      <c r="K81" s="130">
        <v>9</v>
      </c>
      <c r="L81" s="161" t="s">
        <v>426</v>
      </c>
      <c r="M81" s="131">
        <v>0</v>
      </c>
      <c r="N81" s="132">
        <f>N82</f>
        <v>199.2</v>
      </c>
      <c r="O81" s="132">
        <f t="shared" si="27"/>
        <v>0</v>
      </c>
      <c r="P81" s="132">
        <f t="shared" si="27"/>
        <v>0</v>
      </c>
      <c r="Q81" s="132">
        <f t="shared" si="27"/>
        <v>0</v>
      </c>
      <c r="R81" s="132">
        <f t="shared" si="27"/>
        <v>0</v>
      </c>
      <c r="S81" s="132">
        <f t="shared" si="27"/>
        <v>0</v>
      </c>
      <c r="T81" s="132">
        <f t="shared" si="27"/>
        <v>200</v>
      </c>
      <c r="U81" s="132">
        <f t="shared" si="27"/>
        <v>0</v>
      </c>
      <c r="V81" s="132">
        <f t="shared" si="27"/>
        <v>200</v>
      </c>
      <c r="W81" s="132">
        <f t="shared" si="27"/>
        <v>0</v>
      </c>
    </row>
    <row r="82" spans="1:23" s="127" customFormat="1" ht="27.75" customHeight="1">
      <c r="A82" s="641" t="s">
        <v>206</v>
      </c>
      <c r="B82" s="641"/>
      <c r="C82" s="641"/>
      <c r="D82" s="641"/>
      <c r="E82" s="641"/>
      <c r="F82" s="641"/>
      <c r="G82" s="641"/>
      <c r="H82" s="641"/>
      <c r="I82" s="131">
        <v>653</v>
      </c>
      <c r="J82" s="130">
        <v>3</v>
      </c>
      <c r="K82" s="130">
        <v>9</v>
      </c>
      <c r="L82" s="161" t="s">
        <v>426</v>
      </c>
      <c r="M82" s="131">
        <v>0</v>
      </c>
      <c r="N82" s="132">
        <f>N83</f>
        <v>199.2</v>
      </c>
      <c r="O82" s="132">
        <f t="shared" si="27"/>
        <v>0</v>
      </c>
      <c r="P82" s="132">
        <f t="shared" si="27"/>
        <v>0</v>
      </c>
      <c r="Q82" s="132">
        <f t="shared" si="27"/>
        <v>0</v>
      </c>
      <c r="R82" s="132">
        <f t="shared" si="27"/>
        <v>0</v>
      </c>
      <c r="S82" s="132">
        <f t="shared" si="27"/>
        <v>0</v>
      </c>
      <c r="T82" s="132">
        <f t="shared" si="27"/>
        <v>200</v>
      </c>
      <c r="U82" s="132">
        <f t="shared" si="27"/>
        <v>0</v>
      </c>
      <c r="V82" s="132">
        <f t="shared" si="27"/>
        <v>200</v>
      </c>
      <c r="W82" s="132">
        <f t="shared" si="27"/>
        <v>0</v>
      </c>
    </row>
    <row r="83" spans="1:23" s="127" customFormat="1" ht="29.25" customHeight="1">
      <c r="A83" s="642" t="s">
        <v>203</v>
      </c>
      <c r="B83" s="642"/>
      <c r="C83" s="642"/>
      <c r="D83" s="642"/>
      <c r="E83" s="642"/>
      <c r="F83" s="642"/>
      <c r="G83" s="642"/>
      <c r="H83" s="642"/>
      <c r="I83" s="17">
        <v>653</v>
      </c>
      <c r="J83" s="18">
        <v>3</v>
      </c>
      <c r="K83" s="18">
        <v>9</v>
      </c>
      <c r="L83" s="161" t="s">
        <v>426</v>
      </c>
      <c r="M83" s="17">
        <v>240</v>
      </c>
      <c r="N83" s="104">
        <f>N84</f>
        <v>199.2</v>
      </c>
      <c r="O83" s="104">
        <f t="shared" si="27"/>
        <v>0</v>
      </c>
      <c r="P83" s="104">
        <f t="shared" si="27"/>
        <v>0</v>
      </c>
      <c r="Q83" s="104">
        <f t="shared" si="27"/>
        <v>0</v>
      </c>
      <c r="R83" s="104">
        <f t="shared" si="27"/>
        <v>0</v>
      </c>
      <c r="S83" s="104">
        <f t="shared" si="27"/>
        <v>0</v>
      </c>
      <c r="T83" s="104">
        <f t="shared" si="27"/>
        <v>200</v>
      </c>
      <c r="U83" s="104">
        <f t="shared" si="27"/>
        <v>0</v>
      </c>
      <c r="V83" s="104">
        <f t="shared" si="27"/>
        <v>200</v>
      </c>
      <c r="W83" s="104">
        <f t="shared" si="27"/>
        <v>0</v>
      </c>
    </row>
    <row r="84" spans="1:28" s="12" customFormat="1" ht="27" customHeight="1">
      <c r="A84" s="642" t="s">
        <v>204</v>
      </c>
      <c r="B84" s="642"/>
      <c r="C84" s="642"/>
      <c r="D84" s="642"/>
      <c r="E84" s="642"/>
      <c r="F84" s="642"/>
      <c r="G84" s="642"/>
      <c r="H84" s="642"/>
      <c r="I84" s="17">
        <v>653</v>
      </c>
      <c r="J84" s="18">
        <v>3</v>
      </c>
      <c r="K84" s="18">
        <v>9</v>
      </c>
      <c r="L84" s="161" t="s">
        <v>426</v>
      </c>
      <c r="M84" s="17">
        <v>244</v>
      </c>
      <c r="N84" s="104">
        <v>199.2</v>
      </c>
      <c r="O84" s="104">
        <v>0</v>
      </c>
      <c r="P84" s="104"/>
      <c r="Q84" s="104"/>
      <c r="R84" s="104"/>
      <c r="S84" s="104"/>
      <c r="T84" s="104">
        <v>200</v>
      </c>
      <c r="U84" s="104">
        <v>0</v>
      </c>
      <c r="V84" s="104">
        <v>200</v>
      </c>
      <c r="W84" s="104">
        <v>0</v>
      </c>
      <c r="X84" s="127"/>
      <c r="Y84" s="127"/>
      <c r="Z84" s="127"/>
      <c r="AA84" s="127"/>
      <c r="AB84" s="127"/>
    </row>
    <row r="85" spans="1:28" s="12" customFormat="1" ht="60.75" customHeight="1">
      <c r="A85" s="663" t="s">
        <v>541</v>
      </c>
      <c r="B85" s="664"/>
      <c r="C85" s="664"/>
      <c r="D85" s="665"/>
      <c r="E85" s="334"/>
      <c r="F85" s="334"/>
      <c r="G85" s="334"/>
      <c r="H85" s="334"/>
      <c r="I85" s="335">
        <v>653</v>
      </c>
      <c r="J85" s="336">
        <v>3</v>
      </c>
      <c r="K85" s="336">
        <v>14</v>
      </c>
      <c r="L85" s="337" t="s">
        <v>507</v>
      </c>
      <c r="M85" s="335">
        <v>0</v>
      </c>
      <c r="N85" s="338">
        <v>3342.9</v>
      </c>
      <c r="O85" s="338">
        <v>0</v>
      </c>
      <c r="P85" s="338">
        <v>0</v>
      </c>
      <c r="Q85" s="338">
        <v>0</v>
      </c>
      <c r="R85" s="338">
        <v>0</v>
      </c>
      <c r="S85" s="338">
        <v>0</v>
      </c>
      <c r="T85" s="338">
        <v>0</v>
      </c>
      <c r="U85" s="338">
        <v>0</v>
      </c>
      <c r="V85" s="338">
        <v>0</v>
      </c>
      <c r="W85" s="338">
        <v>0</v>
      </c>
      <c r="X85" s="127"/>
      <c r="Y85" s="127"/>
      <c r="Z85" s="127"/>
      <c r="AA85" s="127"/>
      <c r="AB85" s="127"/>
    </row>
    <row r="86" spans="1:28" s="12" customFormat="1" ht="27" customHeight="1">
      <c r="A86" s="641" t="s">
        <v>206</v>
      </c>
      <c r="B86" s="641"/>
      <c r="C86" s="641"/>
      <c r="D86" s="641"/>
      <c r="E86" s="641"/>
      <c r="F86" s="641"/>
      <c r="G86" s="641"/>
      <c r="H86" s="641"/>
      <c r="I86" s="17">
        <v>653</v>
      </c>
      <c r="J86" s="18">
        <v>3</v>
      </c>
      <c r="K86" s="18">
        <v>14</v>
      </c>
      <c r="L86" s="161" t="s">
        <v>507</v>
      </c>
      <c r="M86" s="17">
        <v>200</v>
      </c>
      <c r="N86" s="104">
        <v>3342.9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27"/>
      <c r="Y86" s="127"/>
      <c r="Z86" s="127"/>
      <c r="AA86" s="127"/>
      <c r="AB86" s="127"/>
    </row>
    <row r="87" spans="1:28" s="12" customFormat="1" ht="27" customHeight="1">
      <c r="A87" s="642" t="s">
        <v>203</v>
      </c>
      <c r="B87" s="642"/>
      <c r="C87" s="642"/>
      <c r="D87" s="642"/>
      <c r="E87" s="642"/>
      <c r="F87" s="642"/>
      <c r="G87" s="642"/>
      <c r="H87" s="642"/>
      <c r="I87" s="17">
        <v>653</v>
      </c>
      <c r="J87" s="18">
        <v>3</v>
      </c>
      <c r="K87" s="18">
        <v>14</v>
      </c>
      <c r="L87" s="161" t="s">
        <v>507</v>
      </c>
      <c r="M87" s="17">
        <v>240</v>
      </c>
      <c r="N87" s="104">
        <v>3342.9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27"/>
      <c r="Y87" s="127"/>
      <c r="Z87" s="127"/>
      <c r="AA87" s="127"/>
      <c r="AB87" s="127"/>
    </row>
    <row r="88" spans="1:28" s="12" customFormat="1" ht="27" customHeight="1">
      <c r="A88" s="642" t="s">
        <v>204</v>
      </c>
      <c r="B88" s="642"/>
      <c r="C88" s="642"/>
      <c r="D88" s="642"/>
      <c r="E88" s="642"/>
      <c r="F88" s="642"/>
      <c r="G88" s="642"/>
      <c r="H88" s="642"/>
      <c r="I88" s="17">
        <v>653</v>
      </c>
      <c r="J88" s="18">
        <v>3</v>
      </c>
      <c r="K88" s="18">
        <v>14</v>
      </c>
      <c r="L88" s="161" t="s">
        <v>507</v>
      </c>
      <c r="M88" s="17">
        <v>244</v>
      </c>
      <c r="N88" s="104">
        <v>3342.9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27"/>
      <c r="Y88" s="127"/>
      <c r="Z88" s="127"/>
      <c r="AA88" s="127"/>
      <c r="AB88" s="127"/>
    </row>
    <row r="89" spans="1:23" s="12" customFormat="1" ht="36" customHeight="1">
      <c r="A89" s="655" t="s">
        <v>326</v>
      </c>
      <c r="B89" s="655"/>
      <c r="C89" s="655"/>
      <c r="D89" s="655"/>
      <c r="E89" s="655"/>
      <c r="F89" s="655"/>
      <c r="G89" s="655"/>
      <c r="H89" s="655"/>
      <c r="I89" s="47">
        <v>653</v>
      </c>
      <c r="J89" s="48">
        <v>3</v>
      </c>
      <c r="K89" s="48">
        <v>14</v>
      </c>
      <c r="L89" s="70" t="s">
        <v>399</v>
      </c>
      <c r="M89" s="47">
        <v>0</v>
      </c>
      <c r="N89" s="105">
        <f>N91+N95</f>
        <v>15</v>
      </c>
      <c r="O89" s="105">
        <f aca="true" t="shared" si="28" ref="O89:W89">O91+O95</f>
        <v>0</v>
      </c>
      <c r="P89" s="105">
        <f t="shared" si="28"/>
        <v>0</v>
      </c>
      <c r="Q89" s="105">
        <f t="shared" si="28"/>
        <v>0</v>
      </c>
      <c r="R89" s="105">
        <f t="shared" si="28"/>
        <v>0</v>
      </c>
      <c r="S89" s="105">
        <f t="shared" si="28"/>
        <v>0</v>
      </c>
      <c r="T89" s="105">
        <f t="shared" si="28"/>
        <v>16.1</v>
      </c>
      <c r="U89" s="105">
        <f t="shared" si="28"/>
        <v>0</v>
      </c>
      <c r="V89" s="105">
        <f t="shared" si="28"/>
        <v>15.8</v>
      </c>
      <c r="W89" s="105">
        <f t="shared" si="28"/>
        <v>0</v>
      </c>
    </row>
    <row r="90" spans="1:23" ht="42.75" customHeight="1">
      <c r="A90" s="645" t="s">
        <v>213</v>
      </c>
      <c r="B90" s="645"/>
      <c r="C90" s="645"/>
      <c r="D90" s="645"/>
      <c r="E90" s="73"/>
      <c r="F90" s="73"/>
      <c r="G90" s="73"/>
      <c r="H90" s="73"/>
      <c r="I90" s="74">
        <v>653</v>
      </c>
      <c r="J90" s="75">
        <v>3</v>
      </c>
      <c r="K90" s="75">
        <v>14</v>
      </c>
      <c r="L90" s="76" t="s">
        <v>414</v>
      </c>
      <c r="M90" s="74">
        <v>0</v>
      </c>
      <c r="N90" s="103">
        <f>N91+N95</f>
        <v>15</v>
      </c>
      <c r="O90" s="103">
        <f aca="true" t="shared" si="29" ref="O90:W90">O91+O95</f>
        <v>0</v>
      </c>
      <c r="P90" s="103">
        <f t="shared" si="29"/>
        <v>0</v>
      </c>
      <c r="Q90" s="103">
        <f t="shared" si="29"/>
        <v>0</v>
      </c>
      <c r="R90" s="103">
        <f t="shared" si="29"/>
        <v>0</v>
      </c>
      <c r="S90" s="103">
        <f t="shared" si="29"/>
        <v>0</v>
      </c>
      <c r="T90" s="103">
        <f t="shared" si="29"/>
        <v>16.1</v>
      </c>
      <c r="U90" s="103">
        <f t="shared" si="29"/>
        <v>0</v>
      </c>
      <c r="V90" s="103">
        <f t="shared" si="29"/>
        <v>15.8</v>
      </c>
      <c r="W90" s="103">
        <f t="shared" si="29"/>
        <v>0</v>
      </c>
    </row>
    <row r="91" spans="1:23" s="12" customFormat="1" ht="60" customHeight="1">
      <c r="A91" s="642" t="s">
        <v>522</v>
      </c>
      <c r="B91" s="642"/>
      <c r="C91" s="642"/>
      <c r="D91" s="642"/>
      <c r="E91" s="642"/>
      <c r="F91" s="642"/>
      <c r="G91" s="642"/>
      <c r="H91" s="642"/>
      <c r="I91" s="131">
        <v>653</v>
      </c>
      <c r="J91" s="130">
        <v>3</v>
      </c>
      <c r="K91" s="130">
        <v>14</v>
      </c>
      <c r="L91" s="161" t="s">
        <v>456</v>
      </c>
      <c r="M91" s="131">
        <v>0</v>
      </c>
      <c r="N91" s="132">
        <f>N92</f>
        <v>10.5</v>
      </c>
      <c r="O91" s="132">
        <f aca="true" t="shared" si="30" ref="O91:W93">O92</f>
        <v>0</v>
      </c>
      <c r="P91" s="132">
        <f t="shared" si="30"/>
        <v>0</v>
      </c>
      <c r="Q91" s="132">
        <f t="shared" si="30"/>
        <v>0</v>
      </c>
      <c r="R91" s="132">
        <f t="shared" si="30"/>
        <v>0</v>
      </c>
      <c r="S91" s="132">
        <f t="shared" si="30"/>
        <v>0</v>
      </c>
      <c r="T91" s="132">
        <f t="shared" si="30"/>
        <v>12.3</v>
      </c>
      <c r="U91" s="132">
        <f t="shared" si="30"/>
        <v>0</v>
      </c>
      <c r="V91" s="132">
        <f t="shared" si="30"/>
        <v>12.1</v>
      </c>
      <c r="W91" s="132">
        <f t="shared" si="30"/>
        <v>0</v>
      </c>
    </row>
    <row r="92" spans="1:23" s="12" customFormat="1" ht="26.25" customHeight="1">
      <c r="A92" s="641" t="s">
        <v>206</v>
      </c>
      <c r="B92" s="641"/>
      <c r="C92" s="641"/>
      <c r="D92" s="641"/>
      <c r="E92" s="641"/>
      <c r="F92" s="641"/>
      <c r="G92" s="641"/>
      <c r="H92" s="641"/>
      <c r="I92" s="131">
        <v>653</v>
      </c>
      <c r="J92" s="130">
        <v>3</v>
      </c>
      <c r="K92" s="130">
        <v>14</v>
      </c>
      <c r="L92" s="161" t="s">
        <v>456</v>
      </c>
      <c r="M92" s="131">
        <v>200</v>
      </c>
      <c r="N92" s="132">
        <f>N93</f>
        <v>10.5</v>
      </c>
      <c r="O92" s="132">
        <f t="shared" si="30"/>
        <v>0</v>
      </c>
      <c r="P92" s="132">
        <f t="shared" si="30"/>
        <v>0</v>
      </c>
      <c r="Q92" s="132">
        <f t="shared" si="30"/>
        <v>0</v>
      </c>
      <c r="R92" s="132">
        <f t="shared" si="30"/>
        <v>0</v>
      </c>
      <c r="S92" s="132">
        <f t="shared" si="30"/>
        <v>0</v>
      </c>
      <c r="T92" s="132">
        <f t="shared" si="30"/>
        <v>12.3</v>
      </c>
      <c r="U92" s="132">
        <f t="shared" si="30"/>
        <v>0</v>
      </c>
      <c r="V92" s="132">
        <f t="shared" si="30"/>
        <v>12.1</v>
      </c>
      <c r="W92" s="132">
        <f t="shared" si="30"/>
        <v>0</v>
      </c>
    </row>
    <row r="93" spans="1:23" s="12" customFormat="1" ht="30" customHeight="1">
      <c r="A93" s="641" t="s">
        <v>203</v>
      </c>
      <c r="B93" s="641"/>
      <c r="C93" s="641"/>
      <c r="D93" s="641"/>
      <c r="E93" s="641"/>
      <c r="F93" s="641"/>
      <c r="G93" s="641"/>
      <c r="H93" s="641"/>
      <c r="I93" s="131">
        <v>653</v>
      </c>
      <c r="J93" s="130">
        <v>3</v>
      </c>
      <c r="K93" s="130">
        <v>14</v>
      </c>
      <c r="L93" s="161" t="s">
        <v>456</v>
      </c>
      <c r="M93" s="131">
        <v>240</v>
      </c>
      <c r="N93" s="132">
        <f>N94</f>
        <v>10.5</v>
      </c>
      <c r="O93" s="132">
        <f t="shared" si="30"/>
        <v>0</v>
      </c>
      <c r="P93" s="132">
        <f t="shared" si="30"/>
        <v>0</v>
      </c>
      <c r="Q93" s="132">
        <f t="shared" si="30"/>
        <v>0</v>
      </c>
      <c r="R93" s="132">
        <f t="shared" si="30"/>
        <v>0</v>
      </c>
      <c r="S93" s="132">
        <f t="shared" si="30"/>
        <v>0</v>
      </c>
      <c r="T93" s="132">
        <f t="shared" si="30"/>
        <v>12.3</v>
      </c>
      <c r="U93" s="132">
        <f t="shared" si="30"/>
        <v>0</v>
      </c>
      <c r="V93" s="132">
        <f t="shared" si="30"/>
        <v>12.1</v>
      </c>
      <c r="W93" s="132">
        <f t="shared" si="30"/>
        <v>0</v>
      </c>
    </row>
    <row r="94" spans="1:23" s="12" customFormat="1" ht="36" customHeight="1">
      <c r="A94" s="641" t="s">
        <v>204</v>
      </c>
      <c r="B94" s="641"/>
      <c r="C94" s="641"/>
      <c r="D94" s="641"/>
      <c r="E94" s="641"/>
      <c r="F94" s="641"/>
      <c r="G94" s="641"/>
      <c r="H94" s="641"/>
      <c r="I94" s="131">
        <v>653</v>
      </c>
      <c r="J94" s="130">
        <v>3</v>
      </c>
      <c r="K94" s="130">
        <v>14</v>
      </c>
      <c r="L94" s="161" t="s">
        <v>456</v>
      </c>
      <c r="M94" s="131">
        <v>244</v>
      </c>
      <c r="N94" s="132">
        <v>10.5</v>
      </c>
      <c r="O94" s="132">
        <v>0</v>
      </c>
      <c r="P94" s="132"/>
      <c r="Q94" s="132"/>
      <c r="R94" s="132"/>
      <c r="S94" s="132"/>
      <c r="T94" s="132">
        <v>12.3</v>
      </c>
      <c r="U94" s="132">
        <v>0</v>
      </c>
      <c r="V94" s="132">
        <v>12.1</v>
      </c>
      <c r="W94" s="132">
        <v>0</v>
      </c>
    </row>
    <row r="95" spans="1:23" s="12" customFormat="1" ht="84" customHeight="1">
      <c r="A95" s="642" t="s">
        <v>523</v>
      </c>
      <c r="B95" s="642"/>
      <c r="C95" s="642"/>
      <c r="D95" s="642"/>
      <c r="E95" s="642"/>
      <c r="F95" s="642"/>
      <c r="G95" s="642"/>
      <c r="H95" s="642"/>
      <c r="I95" s="131">
        <v>653</v>
      </c>
      <c r="J95" s="130">
        <v>3</v>
      </c>
      <c r="K95" s="130">
        <v>14</v>
      </c>
      <c r="L95" s="161" t="s">
        <v>455</v>
      </c>
      <c r="M95" s="131">
        <v>0</v>
      </c>
      <c r="N95" s="132">
        <f>N96</f>
        <v>4.5</v>
      </c>
      <c r="O95" s="132">
        <f aca="true" t="shared" si="31" ref="O95:W97">O96</f>
        <v>0</v>
      </c>
      <c r="P95" s="132">
        <f t="shared" si="31"/>
        <v>0</v>
      </c>
      <c r="Q95" s="132">
        <f t="shared" si="31"/>
        <v>0</v>
      </c>
      <c r="R95" s="132">
        <f t="shared" si="31"/>
        <v>0</v>
      </c>
      <c r="S95" s="132">
        <f t="shared" si="31"/>
        <v>0</v>
      </c>
      <c r="T95" s="132">
        <f t="shared" si="31"/>
        <v>3.8</v>
      </c>
      <c r="U95" s="132">
        <f t="shared" si="31"/>
        <v>0</v>
      </c>
      <c r="V95" s="132">
        <f t="shared" si="31"/>
        <v>3.7</v>
      </c>
      <c r="W95" s="132">
        <f t="shared" si="31"/>
        <v>0</v>
      </c>
    </row>
    <row r="96" spans="1:23" s="12" customFormat="1" ht="28.5" customHeight="1">
      <c r="A96" s="641" t="s">
        <v>206</v>
      </c>
      <c r="B96" s="641"/>
      <c r="C96" s="641"/>
      <c r="D96" s="641"/>
      <c r="E96" s="641"/>
      <c r="F96" s="641"/>
      <c r="G96" s="641"/>
      <c r="H96" s="641"/>
      <c r="I96" s="131">
        <v>653</v>
      </c>
      <c r="J96" s="130">
        <v>3</v>
      </c>
      <c r="K96" s="130">
        <v>14</v>
      </c>
      <c r="L96" s="161" t="s">
        <v>455</v>
      </c>
      <c r="M96" s="131">
        <v>200</v>
      </c>
      <c r="N96" s="132">
        <f>N97</f>
        <v>4.5</v>
      </c>
      <c r="O96" s="132">
        <f t="shared" si="31"/>
        <v>0</v>
      </c>
      <c r="P96" s="132">
        <f t="shared" si="31"/>
        <v>0</v>
      </c>
      <c r="Q96" s="132">
        <f t="shared" si="31"/>
        <v>0</v>
      </c>
      <c r="R96" s="132">
        <f t="shared" si="31"/>
        <v>0</v>
      </c>
      <c r="S96" s="132">
        <f t="shared" si="31"/>
        <v>0</v>
      </c>
      <c r="T96" s="132">
        <f t="shared" si="31"/>
        <v>3.8</v>
      </c>
      <c r="U96" s="132">
        <f t="shared" si="31"/>
        <v>0</v>
      </c>
      <c r="V96" s="132">
        <f t="shared" si="31"/>
        <v>3.7</v>
      </c>
      <c r="W96" s="132">
        <f t="shared" si="31"/>
        <v>0</v>
      </c>
    </row>
    <row r="97" spans="1:23" s="12" customFormat="1" ht="29.25" customHeight="1">
      <c r="A97" s="641" t="s">
        <v>203</v>
      </c>
      <c r="B97" s="641"/>
      <c r="C97" s="641"/>
      <c r="D97" s="641"/>
      <c r="E97" s="641"/>
      <c r="F97" s="641"/>
      <c r="G97" s="641"/>
      <c r="H97" s="641"/>
      <c r="I97" s="131">
        <v>653</v>
      </c>
      <c r="J97" s="130">
        <v>3</v>
      </c>
      <c r="K97" s="130">
        <v>14</v>
      </c>
      <c r="L97" s="161" t="s">
        <v>455</v>
      </c>
      <c r="M97" s="131">
        <v>240</v>
      </c>
      <c r="N97" s="132">
        <f>N98</f>
        <v>4.5</v>
      </c>
      <c r="O97" s="132">
        <f t="shared" si="31"/>
        <v>0</v>
      </c>
      <c r="P97" s="132">
        <f t="shared" si="31"/>
        <v>0</v>
      </c>
      <c r="Q97" s="132">
        <f t="shared" si="31"/>
        <v>0</v>
      </c>
      <c r="R97" s="132">
        <f t="shared" si="31"/>
        <v>0</v>
      </c>
      <c r="S97" s="132">
        <f t="shared" si="31"/>
        <v>0</v>
      </c>
      <c r="T97" s="132">
        <f t="shared" si="31"/>
        <v>3.8</v>
      </c>
      <c r="U97" s="132">
        <f t="shared" si="31"/>
        <v>0</v>
      </c>
      <c r="V97" s="132">
        <f t="shared" si="31"/>
        <v>3.7</v>
      </c>
      <c r="W97" s="132">
        <f t="shared" si="31"/>
        <v>0</v>
      </c>
    </row>
    <row r="98" spans="1:23" s="12" customFormat="1" ht="30.75" customHeight="1">
      <c r="A98" s="642" t="s">
        <v>321</v>
      </c>
      <c r="B98" s="642"/>
      <c r="C98" s="642"/>
      <c r="D98" s="642"/>
      <c r="E98" s="642"/>
      <c r="F98" s="642"/>
      <c r="G98" s="642"/>
      <c r="H98" s="642"/>
      <c r="I98" s="17">
        <v>653</v>
      </c>
      <c r="J98" s="18">
        <v>3</v>
      </c>
      <c r="K98" s="18">
        <v>14</v>
      </c>
      <c r="L98" s="161" t="s">
        <v>455</v>
      </c>
      <c r="M98" s="17">
        <v>244</v>
      </c>
      <c r="N98" s="104">
        <v>4.5</v>
      </c>
      <c r="O98" s="104">
        <v>0</v>
      </c>
      <c r="P98" s="104"/>
      <c r="Q98" s="104"/>
      <c r="R98" s="104"/>
      <c r="S98" s="104"/>
      <c r="T98" s="104">
        <v>3.8</v>
      </c>
      <c r="U98" s="104">
        <v>0</v>
      </c>
      <c r="V98" s="104">
        <v>3.7</v>
      </c>
      <c r="W98" s="104">
        <v>0</v>
      </c>
    </row>
    <row r="99" spans="1:23" ht="19.5" customHeight="1">
      <c r="A99" s="659" t="s">
        <v>298</v>
      </c>
      <c r="B99" s="659"/>
      <c r="C99" s="659"/>
      <c r="D99" s="659"/>
      <c r="E99" s="659"/>
      <c r="F99" s="659"/>
      <c r="G99" s="659"/>
      <c r="H99" s="659"/>
      <c r="I99" s="49">
        <v>653</v>
      </c>
      <c r="J99" s="50">
        <v>4</v>
      </c>
      <c r="K99" s="50">
        <v>0</v>
      </c>
      <c r="L99" s="67" t="s">
        <v>399</v>
      </c>
      <c r="M99" s="49">
        <v>0</v>
      </c>
      <c r="N99" s="101">
        <f>N100+N110</f>
        <v>9385.9</v>
      </c>
      <c r="O99" s="101">
        <f aca="true" t="shared" si="32" ref="O99:W99">O100+O110</f>
        <v>0</v>
      </c>
      <c r="P99" s="101">
        <f t="shared" si="32"/>
        <v>0</v>
      </c>
      <c r="Q99" s="101">
        <f t="shared" si="32"/>
        <v>0</v>
      </c>
      <c r="R99" s="101">
        <f t="shared" si="32"/>
        <v>0</v>
      </c>
      <c r="S99" s="101">
        <f t="shared" si="32"/>
        <v>0</v>
      </c>
      <c r="T99" s="101">
        <f t="shared" si="32"/>
        <v>8986.9</v>
      </c>
      <c r="U99" s="101">
        <f t="shared" si="32"/>
        <v>0</v>
      </c>
      <c r="V99" s="101">
        <f t="shared" si="32"/>
        <v>9343.7</v>
      </c>
      <c r="W99" s="101">
        <f t="shared" si="32"/>
        <v>0</v>
      </c>
    </row>
    <row r="100" spans="1:23" ht="24.75" customHeight="1">
      <c r="A100" s="655" t="s">
        <v>2</v>
      </c>
      <c r="B100" s="655"/>
      <c r="C100" s="655"/>
      <c r="D100" s="655"/>
      <c r="E100" s="655"/>
      <c r="F100" s="655"/>
      <c r="G100" s="655"/>
      <c r="H100" s="655"/>
      <c r="I100" s="47">
        <v>653</v>
      </c>
      <c r="J100" s="48">
        <v>4</v>
      </c>
      <c r="K100" s="48">
        <v>9</v>
      </c>
      <c r="L100" s="70" t="s">
        <v>399</v>
      </c>
      <c r="M100" s="47">
        <v>0</v>
      </c>
      <c r="N100" s="105">
        <f>N101</f>
        <v>3721.5</v>
      </c>
      <c r="O100" s="105">
        <f aca="true" t="shared" si="33" ref="O100:W100">O101</f>
        <v>0</v>
      </c>
      <c r="P100" s="105">
        <f t="shared" si="33"/>
        <v>0</v>
      </c>
      <c r="Q100" s="105">
        <f t="shared" si="33"/>
        <v>0</v>
      </c>
      <c r="R100" s="105">
        <f t="shared" si="33"/>
        <v>0</v>
      </c>
      <c r="S100" s="105">
        <f t="shared" si="33"/>
        <v>0</v>
      </c>
      <c r="T100" s="105">
        <f t="shared" si="33"/>
        <v>3915</v>
      </c>
      <c r="U100" s="105">
        <f t="shared" si="33"/>
        <v>0</v>
      </c>
      <c r="V100" s="105">
        <f t="shared" si="33"/>
        <v>4106.8</v>
      </c>
      <c r="W100" s="105">
        <f t="shared" si="33"/>
        <v>0</v>
      </c>
    </row>
    <row r="101" spans="1:23" ht="40.5" customHeight="1">
      <c r="A101" s="645" t="s">
        <v>547</v>
      </c>
      <c r="B101" s="645"/>
      <c r="C101" s="645"/>
      <c r="D101" s="645"/>
      <c r="E101" s="73"/>
      <c r="F101" s="73"/>
      <c r="G101" s="73"/>
      <c r="H101" s="73"/>
      <c r="I101" s="74">
        <v>653</v>
      </c>
      <c r="J101" s="75">
        <v>4</v>
      </c>
      <c r="K101" s="75">
        <v>9</v>
      </c>
      <c r="L101" s="76" t="s">
        <v>411</v>
      </c>
      <c r="M101" s="74">
        <v>0</v>
      </c>
      <c r="N101" s="103">
        <f>N102+N106</f>
        <v>3721.5</v>
      </c>
      <c r="O101" s="103">
        <f aca="true" t="shared" si="34" ref="O101:W101">O102+O106</f>
        <v>0</v>
      </c>
      <c r="P101" s="103">
        <f t="shared" si="34"/>
        <v>0</v>
      </c>
      <c r="Q101" s="103">
        <f t="shared" si="34"/>
        <v>0</v>
      </c>
      <c r="R101" s="103">
        <f t="shared" si="34"/>
        <v>0</v>
      </c>
      <c r="S101" s="103">
        <f t="shared" si="34"/>
        <v>0</v>
      </c>
      <c r="T101" s="103">
        <f t="shared" si="34"/>
        <v>3915</v>
      </c>
      <c r="U101" s="103">
        <f t="shared" si="34"/>
        <v>0</v>
      </c>
      <c r="V101" s="103">
        <f t="shared" si="34"/>
        <v>4106.8</v>
      </c>
      <c r="W101" s="103">
        <f t="shared" si="34"/>
        <v>0</v>
      </c>
    </row>
    <row r="102" spans="1:23" ht="38.25" customHeight="1">
      <c r="A102" s="641" t="s">
        <v>548</v>
      </c>
      <c r="B102" s="641"/>
      <c r="C102" s="641"/>
      <c r="D102" s="641"/>
      <c r="E102" s="641"/>
      <c r="F102" s="641"/>
      <c r="G102" s="641"/>
      <c r="H102" s="641"/>
      <c r="I102" s="131">
        <v>653</v>
      </c>
      <c r="J102" s="130">
        <v>4</v>
      </c>
      <c r="K102" s="130">
        <v>9</v>
      </c>
      <c r="L102" s="161" t="s">
        <v>429</v>
      </c>
      <c r="M102" s="131">
        <v>0</v>
      </c>
      <c r="N102" s="132">
        <f>N103</f>
        <v>2344.4</v>
      </c>
      <c r="O102" s="132">
        <f aca="true" t="shared" si="35" ref="O102:W104">O103</f>
        <v>0</v>
      </c>
      <c r="P102" s="132">
        <f t="shared" si="35"/>
        <v>0</v>
      </c>
      <c r="Q102" s="132">
        <f t="shared" si="35"/>
        <v>0</v>
      </c>
      <c r="R102" s="132">
        <f t="shared" si="35"/>
        <v>0</v>
      </c>
      <c r="S102" s="132">
        <f t="shared" si="35"/>
        <v>0</v>
      </c>
      <c r="T102" s="132">
        <f t="shared" si="35"/>
        <v>2466.3</v>
      </c>
      <c r="U102" s="132">
        <f t="shared" si="35"/>
        <v>0</v>
      </c>
      <c r="V102" s="132">
        <f t="shared" si="35"/>
        <v>2587.1</v>
      </c>
      <c r="W102" s="132">
        <f t="shared" si="35"/>
        <v>0</v>
      </c>
    </row>
    <row r="103" spans="1:23" ht="27.75" customHeight="1">
      <c r="A103" s="641" t="s">
        <v>206</v>
      </c>
      <c r="B103" s="641"/>
      <c r="C103" s="641"/>
      <c r="D103" s="641"/>
      <c r="E103" s="641"/>
      <c r="F103" s="641"/>
      <c r="G103" s="641"/>
      <c r="H103" s="641"/>
      <c r="I103" s="131">
        <v>653</v>
      </c>
      <c r="J103" s="130">
        <v>4</v>
      </c>
      <c r="K103" s="130">
        <v>9</v>
      </c>
      <c r="L103" s="161" t="s">
        <v>429</v>
      </c>
      <c r="M103" s="131">
        <v>200</v>
      </c>
      <c r="N103" s="132">
        <f>N104</f>
        <v>2344.4</v>
      </c>
      <c r="O103" s="132">
        <f t="shared" si="35"/>
        <v>0</v>
      </c>
      <c r="P103" s="132">
        <f t="shared" si="35"/>
        <v>0</v>
      </c>
      <c r="Q103" s="132">
        <f t="shared" si="35"/>
        <v>0</v>
      </c>
      <c r="R103" s="132">
        <f t="shared" si="35"/>
        <v>0</v>
      </c>
      <c r="S103" s="132">
        <f t="shared" si="35"/>
        <v>0</v>
      </c>
      <c r="T103" s="132">
        <f t="shared" si="35"/>
        <v>2466.3</v>
      </c>
      <c r="U103" s="132">
        <f t="shared" si="35"/>
        <v>0</v>
      </c>
      <c r="V103" s="132">
        <f t="shared" si="35"/>
        <v>2587.1</v>
      </c>
      <c r="W103" s="132">
        <f t="shared" si="35"/>
        <v>0</v>
      </c>
    </row>
    <row r="104" spans="1:23" ht="27.75" customHeight="1">
      <c r="A104" s="641" t="s">
        <v>203</v>
      </c>
      <c r="B104" s="641"/>
      <c r="C104" s="641"/>
      <c r="D104" s="641"/>
      <c r="E104" s="641"/>
      <c r="F104" s="641"/>
      <c r="G104" s="641"/>
      <c r="H104" s="641"/>
      <c r="I104" s="131">
        <v>653</v>
      </c>
      <c r="J104" s="130">
        <v>4</v>
      </c>
      <c r="K104" s="130">
        <v>9</v>
      </c>
      <c r="L104" s="161" t="s">
        <v>429</v>
      </c>
      <c r="M104" s="131">
        <v>240</v>
      </c>
      <c r="N104" s="132">
        <f>N105</f>
        <v>2344.4</v>
      </c>
      <c r="O104" s="132">
        <f t="shared" si="35"/>
        <v>0</v>
      </c>
      <c r="P104" s="132">
        <f t="shared" si="35"/>
        <v>0</v>
      </c>
      <c r="Q104" s="132">
        <f t="shared" si="35"/>
        <v>0</v>
      </c>
      <c r="R104" s="132">
        <f t="shared" si="35"/>
        <v>0</v>
      </c>
      <c r="S104" s="132">
        <f t="shared" si="35"/>
        <v>0</v>
      </c>
      <c r="T104" s="132">
        <f t="shared" si="35"/>
        <v>2466.3</v>
      </c>
      <c r="U104" s="132">
        <f>U105</f>
        <v>0</v>
      </c>
      <c r="V104" s="132">
        <f>V105</f>
        <v>2587.1</v>
      </c>
      <c r="W104" s="132">
        <f t="shared" si="35"/>
        <v>0</v>
      </c>
    </row>
    <row r="105" spans="1:23" ht="26.25" customHeight="1">
      <c r="A105" s="641" t="s">
        <v>321</v>
      </c>
      <c r="B105" s="641"/>
      <c r="C105" s="641"/>
      <c r="D105" s="641"/>
      <c r="E105" s="641"/>
      <c r="F105" s="641"/>
      <c r="G105" s="641"/>
      <c r="H105" s="641"/>
      <c r="I105" s="131">
        <v>653</v>
      </c>
      <c r="J105" s="130">
        <v>4</v>
      </c>
      <c r="K105" s="130">
        <v>9</v>
      </c>
      <c r="L105" s="161" t="s">
        <v>429</v>
      </c>
      <c r="M105" s="131">
        <v>244</v>
      </c>
      <c r="N105" s="132">
        <v>2344.4</v>
      </c>
      <c r="O105" s="132">
        <v>0</v>
      </c>
      <c r="P105" s="132"/>
      <c r="Q105" s="132"/>
      <c r="R105" s="132"/>
      <c r="S105" s="132"/>
      <c r="T105" s="132">
        <v>2466.3</v>
      </c>
      <c r="U105" s="132">
        <v>0</v>
      </c>
      <c r="V105" s="132">
        <v>2587.1</v>
      </c>
      <c r="W105" s="132">
        <v>0</v>
      </c>
    </row>
    <row r="106" spans="1:23" ht="42" customHeight="1">
      <c r="A106" s="641" t="s">
        <v>548</v>
      </c>
      <c r="B106" s="641"/>
      <c r="C106" s="641"/>
      <c r="D106" s="641"/>
      <c r="E106" s="641"/>
      <c r="F106" s="641"/>
      <c r="G106" s="641"/>
      <c r="H106" s="641"/>
      <c r="I106" s="131">
        <v>653</v>
      </c>
      <c r="J106" s="130">
        <v>4</v>
      </c>
      <c r="K106" s="130">
        <v>9</v>
      </c>
      <c r="L106" s="161" t="s">
        <v>430</v>
      </c>
      <c r="M106" s="131">
        <v>0</v>
      </c>
      <c r="N106" s="132">
        <f>N107</f>
        <v>1377.1</v>
      </c>
      <c r="O106" s="132">
        <f aca="true" t="shared" si="36" ref="O106:W108">O107</f>
        <v>0</v>
      </c>
      <c r="P106" s="132">
        <f t="shared" si="36"/>
        <v>0</v>
      </c>
      <c r="Q106" s="132">
        <f t="shared" si="36"/>
        <v>0</v>
      </c>
      <c r="R106" s="132">
        <f t="shared" si="36"/>
        <v>0</v>
      </c>
      <c r="S106" s="132">
        <f t="shared" si="36"/>
        <v>0</v>
      </c>
      <c r="T106" s="132">
        <f t="shared" si="36"/>
        <v>1448.7</v>
      </c>
      <c r="U106" s="132">
        <f t="shared" si="36"/>
        <v>0</v>
      </c>
      <c r="V106" s="132">
        <f t="shared" si="36"/>
        <v>1519.7</v>
      </c>
      <c r="W106" s="132">
        <f t="shared" si="36"/>
        <v>0</v>
      </c>
    </row>
    <row r="107" spans="1:23" ht="26.25" customHeight="1">
      <c r="A107" s="641" t="s">
        <v>206</v>
      </c>
      <c r="B107" s="641"/>
      <c r="C107" s="641"/>
      <c r="D107" s="641"/>
      <c r="E107" s="641"/>
      <c r="F107" s="641"/>
      <c r="G107" s="641"/>
      <c r="H107" s="641"/>
      <c r="I107" s="131">
        <v>653</v>
      </c>
      <c r="J107" s="130">
        <v>4</v>
      </c>
      <c r="K107" s="130">
        <v>9</v>
      </c>
      <c r="L107" s="161" t="s">
        <v>430</v>
      </c>
      <c r="M107" s="131">
        <v>200</v>
      </c>
      <c r="N107" s="132">
        <f>N108</f>
        <v>1377.1</v>
      </c>
      <c r="O107" s="132">
        <f t="shared" si="36"/>
        <v>0</v>
      </c>
      <c r="P107" s="132">
        <f t="shared" si="36"/>
        <v>0</v>
      </c>
      <c r="Q107" s="132">
        <f t="shared" si="36"/>
        <v>0</v>
      </c>
      <c r="R107" s="132">
        <f t="shared" si="36"/>
        <v>0</v>
      </c>
      <c r="S107" s="132">
        <f t="shared" si="36"/>
        <v>0</v>
      </c>
      <c r="T107" s="132">
        <f t="shared" si="36"/>
        <v>1448.7</v>
      </c>
      <c r="U107" s="132">
        <f t="shared" si="36"/>
        <v>0</v>
      </c>
      <c r="V107" s="132">
        <f t="shared" si="36"/>
        <v>1519.7</v>
      </c>
      <c r="W107" s="132">
        <f t="shared" si="36"/>
        <v>0</v>
      </c>
    </row>
    <row r="108" spans="1:23" ht="26.25" customHeight="1">
      <c r="A108" s="641" t="s">
        <v>203</v>
      </c>
      <c r="B108" s="641"/>
      <c r="C108" s="641"/>
      <c r="D108" s="641"/>
      <c r="E108" s="641"/>
      <c r="F108" s="641"/>
      <c r="G108" s="641"/>
      <c r="H108" s="641"/>
      <c r="I108" s="131">
        <v>653</v>
      </c>
      <c r="J108" s="130">
        <v>4</v>
      </c>
      <c r="K108" s="130">
        <v>9</v>
      </c>
      <c r="L108" s="161" t="s">
        <v>430</v>
      </c>
      <c r="M108" s="131">
        <v>240</v>
      </c>
      <c r="N108" s="132">
        <f>N109</f>
        <v>1377.1</v>
      </c>
      <c r="O108" s="132">
        <f t="shared" si="36"/>
        <v>0</v>
      </c>
      <c r="P108" s="132">
        <f t="shared" si="36"/>
        <v>0</v>
      </c>
      <c r="Q108" s="132">
        <f t="shared" si="36"/>
        <v>0</v>
      </c>
      <c r="R108" s="132">
        <f t="shared" si="36"/>
        <v>0</v>
      </c>
      <c r="S108" s="132">
        <f t="shared" si="36"/>
        <v>0</v>
      </c>
      <c r="T108" s="132">
        <f t="shared" si="36"/>
        <v>1448.7</v>
      </c>
      <c r="U108" s="132">
        <f t="shared" si="36"/>
        <v>0</v>
      </c>
      <c r="V108" s="132">
        <f t="shared" si="36"/>
        <v>1519.7</v>
      </c>
      <c r="W108" s="132">
        <f t="shared" si="36"/>
        <v>0</v>
      </c>
    </row>
    <row r="109" spans="1:23" ht="33.75" customHeight="1">
      <c r="A109" s="641" t="s">
        <v>321</v>
      </c>
      <c r="B109" s="641"/>
      <c r="C109" s="641"/>
      <c r="D109" s="641"/>
      <c r="E109" s="641"/>
      <c r="F109" s="641"/>
      <c r="G109" s="641"/>
      <c r="H109" s="641"/>
      <c r="I109" s="131">
        <v>653</v>
      </c>
      <c r="J109" s="130">
        <v>4</v>
      </c>
      <c r="K109" s="130">
        <v>9</v>
      </c>
      <c r="L109" s="161" t="s">
        <v>430</v>
      </c>
      <c r="M109" s="131">
        <v>244</v>
      </c>
      <c r="N109" s="132">
        <v>1377.1</v>
      </c>
      <c r="O109" s="132">
        <v>0</v>
      </c>
      <c r="P109" s="132"/>
      <c r="Q109" s="132"/>
      <c r="R109" s="132"/>
      <c r="S109" s="132"/>
      <c r="T109" s="132">
        <v>1448.7</v>
      </c>
      <c r="U109" s="132">
        <v>0</v>
      </c>
      <c r="V109" s="132">
        <v>1519.7</v>
      </c>
      <c r="W109" s="132">
        <v>0</v>
      </c>
    </row>
    <row r="110" spans="1:23" ht="19.5" customHeight="1">
      <c r="A110" s="659" t="s">
        <v>297</v>
      </c>
      <c r="B110" s="659"/>
      <c r="C110" s="659"/>
      <c r="D110" s="659"/>
      <c r="E110" s="659"/>
      <c r="F110" s="659"/>
      <c r="G110" s="659"/>
      <c r="H110" s="659"/>
      <c r="I110" s="49">
        <v>653</v>
      </c>
      <c r="J110" s="50">
        <v>5</v>
      </c>
      <c r="K110" s="50">
        <v>0</v>
      </c>
      <c r="L110" s="67" t="s">
        <v>399</v>
      </c>
      <c r="M110" s="49">
        <v>0</v>
      </c>
      <c r="N110" s="101">
        <f>N111+N116+N125</f>
        <v>5664.4</v>
      </c>
      <c r="O110" s="101">
        <f aca="true" t="shared" si="37" ref="O110:W110">O111+O116+O125</f>
        <v>0</v>
      </c>
      <c r="P110" s="101">
        <f t="shared" si="37"/>
        <v>0</v>
      </c>
      <c r="Q110" s="101">
        <f t="shared" si="37"/>
        <v>0</v>
      </c>
      <c r="R110" s="101">
        <f t="shared" si="37"/>
        <v>0</v>
      </c>
      <c r="S110" s="101">
        <f t="shared" si="37"/>
        <v>0</v>
      </c>
      <c r="T110" s="101">
        <f t="shared" si="37"/>
        <v>5071.9</v>
      </c>
      <c r="U110" s="101">
        <f t="shared" si="37"/>
        <v>0</v>
      </c>
      <c r="V110" s="101">
        <f t="shared" si="37"/>
        <v>5236.9</v>
      </c>
      <c r="W110" s="101">
        <f t="shared" si="37"/>
        <v>0</v>
      </c>
    </row>
    <row r="111" spans="1:23" ht="19.5" customHeight="1">
      <c r="A111" s="655" t="s">
        <v>296</v>
      </c>
      <c r="B111" s="655"/>
      <c r="C111" s="655"/>
      <c r="D111" s="655"/>
      <c r="E111" s="655"/>
      <c r="F111" s="655"/>
      <c r="G111" s="655"/>
      <c r="H111" s="655"/>
      <c r="I111" s="52">
        <v>653</v>
      </c>
      <c r="J111" s="48">
        <v>5</v>
      </c>
      <c r="K111" s="48">
        <v>1</v>
      </c>
      <c r="L111" s="70" t="s">
        <v>399</v>
      </c>
      <c r="M111" s="47">
        <v>0</v>
      </c>
      <c r="N111" s="105">
        <f>N112</f>
        <v>2902.1</v>
      </c>
      <c r="O111" s="105">
        <f aca="true" t="shared" si="38" ref="O111:W111">O112</f>
        <v>0</v>
      </c>
      <c r="P111" s="105">
        <f t="shared" si="38"/>
        <v>0</v>
      </c>
      <c r="Q111" s="105">
        <f t="shared" si="38"/>
        <v>0</v>
      </c>
      <c r="R111" s="105">
        <f t="shared" si="38"/>
        <v>0</v>
      </c>
      <c r="S111" s="105">
        <f t="shared" si="38"/>
        <v>0</v>
      </c>
      <c r="T111" s="105">
        <f t="shared" si="38"/>
        <v>3032.7</v>
      </c>
      <c r="U111" s="105">
        <f t="shared" si="38"/>
        <v>0</v>
      </c>
      <c r="V111" s="105">
        <f t="shared" si="38"/>
        <v>3154.1</v>
      </c>
      <c r="W111" s="105">
        <f t="shared" si="38"/>
        <v>0</v>
      </c>
    </row>
    <row r="112" spans="1:23" ht="42" customHeight="1">
      <c r="A112" s="645" t="s">
        <v>549</v>
      </c>
      <c r="B112" s="645"/>
      <c r="C112" s="645"/>
      <c r="D112" s="645"/>
      <c r="E112" s="73"/>
      <c r="F112" s="73"/>
      <c r="G112" s="73"/>
      <c r="H112" s="73"/>
      <c r="I112" s="74">
        <v>653</v>
      </c>
      <c r="J112" s="75">
        <v>5</v>
      </c>
      <c r="K112" s="75">
        <v>1</v>
      </c>
      <c r="L112" s="76" t="s">
        <v>431</v>
      </c>
      <c r="M112" s="74">
        <v>0</v>
      </c>
      <c r="N112" s="103">
        <f>N113</f>
        <v>2902.1</v>
      </c>
      <c r="O112" s="103">
        <f aca="true" t="shared" si="39" ref="O112:W112">O113</f>
        <v>0</v>
      </c>
      <c r="P112" s="103">
        <f t="shared" si="39"/>
        <v>0</v>
      </c>
      <c r="Q112" s="103">
        <f t="shared" si="39"/>
        <v>0</v>
      </c>
      <c r="R112" s="103">
        <f t="shared" si="39"/>
        <v>0</v>
      </c>
      <c r="S112" s="103">
        <f t="shared" si="39"/>
        <v>0</v>
      </c>
      <c r="T112" s="103">
        <f t="shared" si="39"/>
        <v>3032.7</v>
      </c>
      <c r="U112" s="103">
        <f t="shared" si="39"/>
        <v>0</v>
      </c>
      <c r="V112" s="103">
        <f t="shared" si="39"/>
        <v>3154.1</v>
      </c>
      <c r="W112" s="103">
        <f t="shared" si="39"/>
        <v>0</v>
      </c>
    </row>
    <row r="113" spans="1:23" ht="39.75" customHeight="1">
      <c r="A113" s="646" t="s">
        <v>550</v>
      </c>
      <c r="B113" s="646"/>
      <c r="C113" s="646"/>
      <c r="D113" s="646"/>
      <c r="E113" s="16"/>
      <c r="F113" s="16"/>
      <c r="G113" s="16"/>
      <c r="H113" s="16"/>
      <c r="I113" s="17">
        <v>653</v>
      </c>
      <c r="J113" s="18">
        <v>5</v>
      </c>
      <c r="K113" s="18">
        <v>1</v>
      </c>
      <c r="L113" s="69" t="s">
        <v>458</v>
      </c>
      <c r="M113" s="17">
        <v>0</v>
      </c>
      <c r="N113" s="104">
        <f>N114</f>
        <v>2902.1</v>
      </c>
      <c r="O113" s="104">
        <f aca="true" t="shared" si="40" ref="O113:W114">O114</f>
        <v>0</v>
      </c>
      <c r="P113" s="104">
        <f t="shared" si="40"/>
        <v>0</v>
      </c>
      <c r="Q113" s="104">
        <f t="shared" si="40"/>
        <v>0</v>
      </c>
      <c r="R113" s="104">
        <f t="shared" si="40"/>
        <v>0</v>
      </c>
      <c r="S113" s="104">
        <f t="shared" si="40"/>
        <v>0</v>
      </c>
      <c r="T113" s="104">
        <f t="shared" si="40"/>
        <v>3032.7</v>
      </c>
      <c r="U113" s="104">
        <f t="shared" si="40"/>
        <v>0</v>
      </c>
      <c r="V113" s="104">
        <f t="shared" si="40"/>
        <v>3154.1</v>
      </c>
      <c r="W113" s="104">
        <f t="shared" si="40"/>
        <v>0</v>
      </c>
    </row>
    <row r="114" spans="1:23" ht="15.75" customHeight="1">
      <c r="A114" s="642" t="s">
        <v>207</v>
      </c>
      <c r="B114" s="642"/>
      <c r="C114" s="642"/>
      <c r="D114" s="642"/>
      <c r="E114" s="642"/>
      <c r="F114" s="642"/>
      <c r="G114" s="642"/>
      <c r="H114" s="642"/>
      <c r="I114" s="17">
        <v>653</v>
      </c>
      <c r="J114" s="18">
        <v>5</v>
      </c>
      <c r="K114" s="18">
        <v>1</v>
      </c>
      <c r="L114" s="69" t="s">
        <v>458</v>
      </c>
      <c r="M114" s="17">
        <v>800</v>
      </c>
      <c r="N114" s="104">
        <f>N115</f>
        <v>2902.1</v>
      </c>
      <c r="O114" s="104">
        <f t="shared" si="40"/>
        <v>0</v>
      </c>
      <c r="P114" s="104">
        <f t="shared" si="40"/>
        <v>0</v>
      </c>
      <c r="Q114" s="104">
        <f t="shared" si="40"/>
        <v>0</v>
      </c>
      <c r="R114" s="104">
        <f t="shared" si="40"/>
        <v>0</v>
      </c>
      <c r="S114" s="104">
        <f t="shared" si="40"/>
        <v>0</v>
      </c>
      <c r="T114" s="104">
        <f t="shared" si="40"/>
        <v>3032.7</v>
      </c>
      <c r="U114" s="104">
        <f t="shared" si="40"/>
        <v>0</v>
      </c>
      <c r="V114" s="104">
        <f t="shared" si="40"/>
        <v>3154.1</v>
      </c>
      <c r="W114" s="104">
        <f t="shared" si="40"/>
        <v>0</v>
      </c>
    </row>
    <row r="115" spans="1:23" ht="41.25" customHeight="1">
      <c r="A115" s="642" t="s">
        <v>247</v>
      </c>
      <c r="B115" s="642"/>
      <c r="C115" s="642"/>
      <c r="D115" s="642"/>
      <c r="E115" s="642"/>
      <c r="F115" s="642"/>
      <c r="G115" s="642"/>
      <c r="H115" s="642"/>
      <c r="I115" s="17">
        <v>653</v>
      </c>
      <c r="J115" s="18">
        <v>5</v>
      </c>
      <c r="K115" s="18">
        <v>1</v>
      </c>
      <c r="L115" s="69" t="s">
        <v>458</v>
      </c>
      <c r="M115" s="17">
        <v>810</v>
      </c>
      <c r="N115" s="104">
        <v>2902.1</v>
      </c>
      <c r="O115" s="104">
        <v>0</v>
      </c>
      <c r="P115" s="104"/>
      <c r="Q115" s="104"/>
      <c r="R115" s="104"/>
      <c r="S115" s="104"/>
      <c r="T115" s="104">
        <v>3032.7</v>
      </c>
      <c r="U115" s="104">
        <v>0</v>
      </c>
      <c r="V115" s="104">
        <v>3154.1</v>
      </c>
      <c r="W115" s="104">
        <v>0</v>
      </c>
    </row>
    <row r="116" spans="1:23" ht="19.5" customHeight="1">
      <c r="A116" s="655" t="s">
        <v>295</v>
      </c>
      <c r="B116" s="655"/>
      <c r="C116" s="655"/>
      <c r="D116" s="655"/>
      <c r="E116" s="655"/>
      <c r="F116" s="655"/>
      <c r="G116" s="655"/>
      <c r="H116" s="655"/>
      <c r="I116" s="47">
        <v>653</v>
      </c>
      <c r="J116" s="48">
        <v>5</v>
      </c>
      <c r="K116" s="48">
        <v>2</v>
      </c>
      <c r="L116" s="70" t="s">
        <v>453</v>
      </c>
      <c r="M116" s="47">
        <v>0</v>
      </c>
      <c r="N116" s="105">
        <f>N117+N121</f>
        <v>1812.3</v>
      </c>
      <c r="O116" s="105">
        <f aca="true" t="shared" si="41" ref="O116:W116">O117+O121</f>
        <v>0</v>
      </c>
      <c r="P116" s="105">
        <f t="shared" si="41"/>
        <v>0</v>
      </c>
      <c r="Q116" s="105">
        <f t="shared" si="41"/>
        <v>0</v>
      </c>
      <c r="R116" s="105">
        <f t="shared" si="41"/>
        <v>0</v>
      </c>
      <c r="S116" s="105">
        <f t="shared" si="41"/>
        <v>0</v>
      </c>
      <c r="T116" s="105">
        <f t="shared" si="41"/>
        <v>1089.2</v>
      </c>
      <c r="U116" s="105">
        <f t="shared" si="41"/>
        <v>0</v>
      </c>
      <c r="V116" s="105">
        <f t="shared" si="41"/>
        <v>1132.8</v>
      </c>
      <c r="W116" s="105">
        <f t="shared" si="41"/>
        <v>0</v>
      </c>
    </row>
    <row r="117" spans="1:23" ht="69.75" customHeight="1">
      <c r="A117" s="645" t="s">
        <v>528</v>
      </c>
      <c r="B117" s="645"/>
      <c r="C117" s="645"/>
      <c r="D117" s="645"/>
      <c r="E117" s="73"/>
      <c r="F117" s="73"/>
      <c r="G117" s="73"/>
      <c r="H117" s="73"/>
      <c r="I117" s="74">
        <v>653</v>
      </c>
      <c r="J117" s="75">
        <v>5</v>
      </c>
      <c r="K117" s="75">
        <v>2</v>
      </c>
      <c r="L117" s="115" t="s">
        <v>453</v>
      </c>
      <c r="M117" s="74">
        <v>0</v>
      </c>
      <c r="N117" s="103">
        <f>N118</f>
        <v>1042.3</v>
      </c>
      <c r="O117" s="103">
        <f aca="true" t="shared" si="42" ref="O117:W119">O118</f>
        <v>0</v>
      </c>
      <c r="P117" s="103">
        <f t="shared" si="42"/>
        <v>0</v>
      </c>
      <c r="Q117" s="103">
        <f t="shared" si="42"/>
        <v>0</v>
      </c>
      <c r="R117" s="103">
        <f t="shared" si="42"/>
        <v>0</v>
      </c>
      <c r="S117" s="103">
        <f t="shared" si="42"/>
        <v>0</v>
      </c>
      <c r="T117" s="103">
        <f t="shared" si="42"/>
        <v>1089.2</v>
      </c>
      <c r="U117" s="103">
        <f t="shared" si="42"/>
        <v>0</v>
      </c>
      <c r="V117" s="103">
        <f t="shared" si="42"/>
        <v>1132.8</v>
      </c>
      <c r="W117" s="103">
        <f t="shared" si="42"/>
        <v>0</v>
      </c>
    </row>
    <row r="118" spans="1:23" ht="19.5" customHeight="1">
      <c r="A118" s="641" t="s">
        <v>305</v>
      </c>
      <c r="B118" s="641"/>
      <c r="C118" s="641"/>
      <c r="D118" s="641"/>
      <c r="E118" s="641"/>
      <c r="F118" s="641"/>
      <c r="G118" s="641"/>
      <c r="H118" s="641"/>
      <c r="I118" s="131">
        <v>653</v>
      </c>
      <c r="J118" s="130">
        <v>5</v>
      </c>
      <c r="K118" s="130">
        <v>2</v>
      </c>
      <c r="L118" s="166" t="s">
        <v>454</v>
      </c>
      <c r="M118" s="131">
        <v>0</v>
      </c>
      <c r="N118" s="132">
        <f>N119</f>
        <v>1042.3</v>
      </c>
      <c r="O118" s="132">
        <f t="shared" si="42"/>
        <v>0</v>
      </c>
      <c r="P118" s="132">
        <f t="shared" si="42"/>
        <v>0</v>
      </c>
      <c r="Q118" s="132">
        <f t="shared" si="42"/>
        <v>0</v>
      </c>
      <c r="R118" s="132">
        <f t="shared" si="42"/>
        <v>0</v>
      </c>
      <c r="S118" s="132">
        <f t="shared" si="42"/>
        <v>0</v>
      </c>
      <c r="T118" s="132">
        <f t="shared" si="42"/>
        <v>1089.2</v>
      </c>
      <c r="U118" s="132">
        <f t="shared" si="42"/>
        <v>0</v>
      </c>
      <c r="V118" s="132">
        <f t="shared" si="42"/>
        <v>1132.8</v>
      </c>
      <c r="W118" s="132">
        <f t="shared" si="42"/>
        <v>0</v>
      </c>
    </row>
    <row r="119" spans="1:23" ht="19.5" customHeight="1">
      <c r="A119" s="641" t="s">
        <v>205</v>
      </c>
      <c r="B119" s="641"/>
      <c r="C119" s="641"/>
      <c r="D119" s="641"/>
      <c r="E119" s="641"/>
      <c r="F119" s="133"/>
      <c r="G119" s="133"/>
      <c r="H119" s="133"/>
      <c r="I119" s="131">
        <v>653</v>
      </c>
      <c r="J119" s="130">
        <v>5</v>
      </c>
      <c r="K119" s="130">
        <v>2</v>
      </c>
      <c r="L119" s="166" t="s">
        <v>454</v>
      </c>
      <c r="M119" s="131">
        <v>500</v>
      </c>
      <c r="N119" s="132">
        <f>N120</f>
        <v>1042.3</v>
      </c>
      <c r="O119" s="132">
        <f t="shared" si="42"/>
        <v>0</v>
      </c>
      <c r="P119" s="132">
        <f t="shared" si="42"/>
        <v>0</v>
      </c>
      <c r="Q119" s="132">
        <f t="shared" si="42"/>
        <v>0</v>
      </c>
      <c r="R119" s="132">
        <f t="shared" si="42"/>
        <v>0</v>
      </c>
      <c r="S119" s="132">
        <f t="shared" si="42"/>
        <v>0</v>
      </c>
      <c r="T119" s="132">
        <f t="shared" si="42"/>
        <v>1089.2</v>
      </c>
      <c r="U119" s="132">
        <f t="shared" si="42"/>
        <v>0</v>
      </c>
      <c r="V119" s="132">
        <f t="shared" si="42"/>
        <v>1132.8</v>
      </c>
      <c r="W119" s="132">
        <f t="shared" si="42"/>
        <v>0</v>
      </c>
    </row>
    <row r="120" spans="1:23" ht="19.5" customHeight="1">
      <c r="A120" s="641" t="s">
        <v>305</v>
      </c>
      <c r="B120" s="641"/>
      <c r="C120" s="641"/>
      <c r="D120" s="641"/>
      <c r="E120" s="641"/>
      <c r="F120" s="641"/>
      <c r="G120" s="641"/>
      <c r="H120" s="641"/>
      <c r="I120" s="131">
        <v>653</v>
      </c>
      <c r="J120" s="130">
        <v>5</v>
      </c>
      <c r="K120" s="130">
        <v>2</v>
      </c>
      <c r="L120" s="166" t="s">
        <v>454</v>
      </c>
      <c r="M120" s="131">
        <v>540</v>
      </c>
      <c r="N120" s="132">
        <v>1042.3</v>
      </c>
      <c r="O120" s="132">
        <v>0</v>
      </c>
      <c r="P120" s="132"/>
      <c r="Q120" s="132"/>
      <c r="R120" s="132"/>
      <c r="S120" s="132"/>
      <c r="T120" s="132">
        <v>1089.2</v>
      </c>
      <c r="U120" s="132">
        <v>0</v>
      </c>
      <c r="V120" s="132">
        <v>1132.8</v>
      </c>
      <c r="W120" s="132">
        <v>0</v>
      </c>
    </row>
    <row r="121" spans="1:23" ht="67.5" customHeight="1">
      <c r="A121" s="643" t="s">
        <v>542</v>
      </c>
      <c r="B121" s="644"/>
      <c r="C121" s="644"/>
      <c r="D121" s="514"/>
      <c r="E121" s="285"/>
      <c r="F121" s="285"/>
      <c r="G121" s="285"/>
      <c r="H121" s="285"/>
      <c r="I121" s="131">
        <v>653</v>
      </c>
      <c r="J121" s="130">
        <v>5</v>
      </c>
      <c r="K121" s="130">
        <v>2</v>
      </c>
      <c r="L121" s="166" t="s">
        <v>535</v>
      </c>
      <c r="M121" s="131">
        <v>0</v>
      </c>
      <c r="N121" s="132">
        <v>770</v>
      </c>
      <c r="O121" s="132">
        <v>0</v>
      </c>
      <c r="P121" s="132"/>
      <c r="Q121" s="132"/>
      <c r="R121" s="132"/>
      <c r="S121" s="132"/>
      <c r="T121" s="132">
        <v>0</v>
      </c>
      <c r="U121" s="132">
        <v>0</v>
      </c>
      <c r="V121" s="132">
        <v>0</v>
      </c>
      <c r="W121" s="132">
        <v>0</v>
      </c>
    </row>
    <row r="122" spans="1:23" ht="25.5" customHeight="1">
      <c r="A122" s="641" t="s">
        <v>206</v>
      </c>
      <c r="B122" s="641"/>
      <c r="C122" s="641"/>
      <c r="D122" s="641"/>
      <c r="E122" s="641"/>
      <c r="F122" s="641"/>
      <c r="G122" s="641"/>
      <c r="H122" s="641"/>
      <c r="I122" s="131">
        <v>653</v>
      </c>
      <c r="J122" s="130">
        <v>5</v>
      </c>
      <c r="K122" s="130">
        <v>2</v>
      </c>
      <c r="L122" s="166" t="s">
        <v>535</v>
      </c>
      <c r="M122" s="131">
        <v>200</v>
      </c>
      <c r="N122" s="132">
        <v>770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</row>
    <row r="123" spans="1:23" ht="25.5" customHeight="1">
      <c r="A123" s="641" t="s">
        <v>203</v>
      </c>
      <c r="B123" s="641"/>
      <c r="C123" s="641"/>
      <c r="D123" s="641"/>
      <c r="E123" s="641"/>
      <c r="F123" s="641"/>
      <c r="G123" s="641"/>
      <c r="H123" s="641"/>
      <c r="I123" s="131">
        <v>653</v>
      </c>
      <c r="J123" s="130">
        <v>5</v>
      </c>
      <c r="K123" s="130">
        <v>2</v>
      </c>
      <c r="L123" s="166" t="s">
        <v>535</v>
      </c>
      <c r="M123" s="131">
        <v>240</v>
      </c>
      <c r="N123" s="132">
        <v>770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</row>
    <row r="124" spans="1:23" ht="25.5" customHeight="1">
      <c r="A124" s="642" t="s">
        <v>321</v>
      </c>
      <c r="B124" s="642"/>
      <c r="C124" s="642"/>
      <c r="D124" s="642"/>
      <c r="E124" s="642"/>
      <c r="F124" s="642"/>
      <c r="G124" s="642"/>
      <c r="H124" s="642"/>
      <c r="I124" s="131">
        <v>653</v>
      </c>
      <c r="J124" s="130">
        <v>5</v>
      </c>
      <c r="K124" s="130">
        <v>2</v>
      </c>
      <c r="L124" s="166" t="s">
        <v>535</v>
      </c>
      <c r="M124" s="131">
        <v>244</v>
      </c>
      <c r="N124" s="132">
        <v>770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</row>
    <row r="125" spans="1:23" ht="19.5" customHeight="1">
      <c r="A125" s="655" t="s">
        <v>294</v>
      </c>
      <c r="B125" s="655"/>
      <c r="C125" s="655"/>
      <c r="D125" s="655"/>
      <c r="E125" s="655"/>
      <c r="F125" s="655"/>
      <c r="G125" s="655"/>
      <c r="H125" s="655"/>
      <c r="I125" s="47">
        <v>653</v>
      </c>
      <c r="J125" s="48">
        <v>5</v>
      </c>
      <c r="K125" s="48">
        <v>3</v>
      </c>
      <c r="L125" s="70" t="s">
        <v>399</v>
      </c>
      <c r="M125" s="47">
        <v>0</v>
      </c>
      <c r="N125" s="105">
        <f>N126</f>
        <v>950</v>
      </c>
      <c r="O125" s="105">
        <f aca="true" t="shared" si="43" ref="O125:W129">O126</f>
        <v>0</v>
      </c>
      <c r="P125" s="105">
        <f t="shared" si="43"/>
        <v>0</v>
      </c>
      <c r="Q125" s="105">
        <f t="shared" si="43"/>
        <v>0</v>
      </c>
      <c r="R125" s="105">
        <f t="shared" si="43"/>
        <v>0</v>
      </c>
      <c r="S125" s="105">
        <f t="shared" si="43"/>
        <v>0</v>
      </c>
      <c r="T125" s="105">
        <f t="shared" si="43"/>
        <v>950</v>
      </c>
      <c r="U125" s="105">
        <f t="shared" si="43"/>
        <v>0</v>
      </c>
      <c r="V125" s="105">
        <f t="shared" si="43"/>
        <v>950</v>
      </c>
      <c r="W125" s="105">
        <f t="shared" si="43"/>
        <v>0</v>
      </c>
    </row>
    <row r="126" spans="1:23" ht="38.25" customHeight="1">
      <c r="A126" s="645" t="s">
        <v>549</v>
      </c>
      <c r="B126" s="645"/>
      <c r="C126" s="645"/>
      <c r="D126" s="645"/>
      <c r="E126" s="73"/>
      <c r="F126" s="73"/>
      <c r="G126" s="73"/>
      <c r="H126" s="73"/>
      <c r="I126" s="74">
        <v>653</v>
      </c>
      <c r="J126" s="75">
        <v>5</v>
      </c>
      <c r="K126" s="75">
        <v>3</v>
      </c>
      <c r="L126" s="76" t="s">
        <v>431</v>
      </c>
      <c r="M126" s="74">
        <v>0</v>
      </c>
      <c r="N126" s="103">
        <f>N127</f>
        <v>950</v>
      </c>
      <c r="O126" s="103">
        <f t="shared" si="43"/>
        <v>0</v>
      </c>
      <c r="P126" s="103">
        <f t="shared" si="43"/>
        <v>0</v>
      </c>
      <c r="Q126" s="103">
        <f t="shared" si="43"/>
        <v>0</v>
      </c>
      <c r="R126" s="103">
        <f t="shared" si="43"/>
        <v>0</v>
      </c>
      <c r="S126" s="103">
        <f t="shared" si="43"/>
        <v>0</v>
      </c>
      <c r="T126" s="103">
        <f t="shared" si="43"/>
        <v>950</v>
      </c>
      <c r="U126" s="103">
        <f t="shared" si="43"/>
        <v>0</v>
      </c>
      <c r="V126" s="103">
        <f t="shared" si="43"/>
        <v>950</v>
      </c>
      <c r="W126" s="103">
        <f t="shared" si="43"/>
        <v>0</v>
      </c>
    </row>
    <row r="127" spans="1:23" ht="51.75" customHeight="1">
      <c r="A127" s="662" t="s">
        <v>551</v>
      </c>
      <c r="B127" s="662"/>
      <c r="C127" s="662"/>
      <c r="D127" s="662"/>
      <c r="E127" s="133"/>
      <c r="F127" s="133"/>
      <c r="G127" s="133"/>
      <c r="H127" s="133"/>
      <c r="I127" s="131">
        <v>653</v>
      </c>
      <c r="J127" s="130">
        <v>5</v>
      </c>
      <c r="K127" s="130">
        <v>3</v>
      </c>
      <c r="L127" s="161" t="s">
        <v>459</v>
      </c>
      <c r="M127" s="131">
        <v>0</v>
      </c>
      <c r="N127" s="104">
        <f>N128</f>
        <v>950</v>
      </c>
      <c r="O127" s="104">
        <f t="shared" si="43"/>
        <v>0</v>
      </c>
      <c r="P127" s="104">
        <f t="shared" si="43"/>
        <v>0</v>
      </c>
      <c r="Q127" s="104">
        <f t="shared" si="43"/>
        <v>0</v>
      </c>
      <c r="R127" s="104">
        <f t="shared" si="43"/>
        <v>0</v>
      </c>
      <c r="S127" s="104">
        <f t="shared" si="43"/>
        <v>0</v>
      </c>
      <c r="T127" s="104">
        <f t="shared" si="43"/>
        <v>950</v>
      </c>
      <c r="U127" s="104">
        <f t="shared" si="43"/>
        <v>0</v>
      </c>
      <c r="V127" s="104">
        <f t="shared" si="43"/>
        <v>950</v>
      </c>
      <c r="W127" s="104">
        <f t="shared" si="43"/>
        <v>0</v>
      </c>
    </row>
    <row r="128" spans="1:23" ht="30" customHeight="1">
      <c r="A128" s="641" t="s">
        <v>206</v>
      </c>
      <c r="B128" s="641"/>
      <c r="C128" s="641"/>
      <c r="D128" s="641"/>
      <c r="E128" s="641"/>
      <c r="F128" s="641"/>
      <c r="G128" s="641"/>
      <c r="H128" s="641"/>
      <c r="I128" s="131">
        <v>653</v>
      </c>
      <c r="J128" s="130">
        <v>5</v>
      </c>
      <c r="K128" s="130">
        <v>3</v>
      </c>
      <c r="L128" s="161" t="s">
        <v>459</v>
      </c>
      <c r="M128" s="131">
        <v>200</v>
      </c>
      <c r="N128" s="104">
        <f>N129</f>
        <v>950</v>
      </c>
      <c r="O128" s="104">
        <f t="shared" si="43"/>
        <v>0</v>
      </c>
      <c r="P128" s="104">
        <f t="shared" si="43"/>
        <v>0</v>
      </c>
      <c r="Q128" s="104">
        <f t="shared" si="43"/>
        <v>0</v>
      </c>
      <c r="R128" s="104">
        <f t="shared" si="43"/>
        <v>0</v>
      </c>
      <c r="S128" s="104">
        <f t="shared" si="43"/>
        <v>0</v>
      </c>
      <c r="T128" s="104">
        <f t="shared" si="43"/>
        <v>950</v>
      </c>
      <c r="U128" s="104">
        <f t="shared" si="43"/>
        <v>0</v>
      </c>
      <c r="V128" s="104">
        <f t="shared" si="43"/>
        <v>950</v>
      </c>
      <c r="W128" s="104">
        <f t="shared" si="43"/>
        <v>0</v>
      </c>
    </row>
    <row r="129" spans="1:23" ht="28.5" customHeight="1">
      <c r="A129" s="641" t="s">
        <v>203</v>
      </c>
      <c r="B129" s="641"/>
      <c r="C129" s="641"/>
      <c r="D129" s="641"/>
      <c r="E129" s="641"/>
      <c r="F129" s="641"/>
      <c r="G129" s="641"/>
      <c r="H129" s="641"/>
      <c r="I129" s="131">
        <v>653</v>
      </c>
      <c r="J129" s="130">
        <v>5</v>
      </c>
      <c r="K129" s="130">
        <v>3</v>
      </c>
      <c r="L129" s="161" t="s">
        <v>459</v>
      </c>
      <c r="M129" s="131">
        <v>240</v>
      </c>
      <c r="N129" s="104">
        <f>N130</f>
        <v>950</v>
      </c>
      <c r="O129" s="104">
        <f t="shared" si="43"/>
        <v>0</v>
      </c>
      <c r="P129" s="104">
        <f t="shared" si="43"/>
        <v>0</v>
      </c>
      <c r="Q129" s="104">
        <f t="shared" si="43"/>
        <v>0</v>
      </c>
      <c r="R129" s="104">
        <f t="shared" si="43"/>
        <v>0</v>
      </c>
      <c r="S129" s="104">
        <f t="shared" si="43"/>
        <v>0</v>
      </c>
      <c r="T129" s="104">
        <f t="shared" si="43"/>
        <v>950</v>
      </c>
      <c r="U129" s="104">
        <f t="shared" si="43"/>
        <v>0</v>
      </c>
      <c r="V129" s="104">
        <f t="shared" si="43"/>
        <v>950</v>
      </c>
      <c r="W129" s="104">
        <f t="shared" si="43"/>
        <v>0</v>
      </c>
    </row>
    <row r="130" spans="1:23" ht="26.25" customHeight="1">
      <c r="A130" s="642" t="s">
        <v>321</v>
      </c>
      <c r="B130" s="642"/>
      <c r="C130" s="642"/>
      <c r="D130" s="642"/>
      <c r="E130" s="642"/>
      <c r="F130" s="642"/>
      <c r="G130" s="642"/>
      <c r="H130" s="642"/>
      <c r="I130" s="17">
        <v>653</v>
      </c>
      <c r="J130" s="18">
        <v>5</v>
      </c>
      <c r="K130" s="18">
        <v>3</v>
      </c>
      <c r="L130" s="161" t="s">
        <v>459</v>
      </c>
      <c r="M130" s="17">
        <v>244</v>
      </c>
      <c r="N130" s="104">
        <v>950</v>
      </c>
      <c r="O130" s="104">
        <v>0</v>
      </c>
      <c r="P130" s="104"/>
      <c r="Q130" s="104"/>
      <c r="R130" s="104"/>
      <c r="S130" s="104"/>
      <c r="T130" s="104">
        <v>950</v>
      </c>
      <c r="U130" s="104">
        <v>0</v>
      </c>
      <c r="V130" s="104">
        <v>950</v>
      </c>
      <c r="W130" s="104">
        <v>0</v>
      </c>
    </row>
    <row r="131" spans="1:23" ht="19.5" customHeight="1">
      <c r="A131" s="659" t="s">
        <v>216</v>
      </c>
      <c r="B131" s="659"/>
      <c r="C131" s="659"/>
      <c r="D131" s="659"/>
      <c r="E131" s="659"/>
      <c r="F131" s="659"/>
      <c r="G131" s="659"/>
      <c r="H131" s="659"/>
      <c r="I131" s="49">
        <v>653</v>
      </c>
      <c r="J131" s="50">
        <v>8</v>
      </c>
      <c r="K131" s="50">
        <v>0</v>
      </c>
      <c r="L131" s="67" t="s">
        <v>415</v>
      </c>
      <c r="M131" s="49">
        <v>0</v>
      </c>
      <c r="N131" s="101">
        <f>N132+N145</f>
        <v>4920.5</v>
      </c>
      <c r="O131" s="101">
        <f aca="true" t="shared" si="44" ref="O131:W131">O132+O145</f>
        <v>0</v>
      </c>
      <c r="P131" s="101">
        <f t="shared" si="44"/>
        <v>0</v>
      </c>
      <c r="Q131" s="101">
        <f t="shared" si="44"/>
        <v>0</v>
      </c>
      <c r="R131" s="101">
        <f t="shared" si="44"/>
        <v>0</v>
      </c>
      <c r="S131" s="101">
        <f t="shared" si="44"/>
        <v>0</v>
      </c>
      <c r="T131" s="101">
        <f t="shared" si="44"/>
        <v>4870.5</v>
      </c>
      <c r="U131" s="101">
        <f t="shared" si="44"/>
        <v>0</v>
      </c>
      <c r="V131" s="101">
        <f t="shared" si="44"/>
        <v>4870.5</v>
      </c>
      <c r="W131" s="101">
        <f t="shared" si="44"/>
        <v>0</v>
      </c>
    </row>
    <row r="132" spans="1:23" ht="15">
      <c r="A132" s="655" t="s">
        <v>293</v>
      </c>
      <c r="B132" s="655"/>
      <c r="C132" s="655"/>
      <c r="D132" s="655"/>
      <c r="E132" s="655"/>
      <c r="F132" s="655"/>
      <c r="G132" s="655"/>
      <c r="H132" s="655"/>
      <c r="I132" s="52">
        <v>653</v>
      </c>
      <c r="J132" s="48">
        <v>8</v>
      </c>
      <c r="K132" s="48">
        <v>1</v>
      </c>
      <c r="L132" s="70" t="s">
        <v>415</v>
      </c>
      <c r="M132" s="47">
        <v>0</v>
      </c>
      <c r="N132" s="105">
        <f>N133</f>
        <v>4427</v>
      </c>
      <c r="O132" s="105">
        <f aca="true" t="shared" si="45" ref="O132:W132">O133</f>
        <v>0</v>
      </c>
      <c r="P132" s="105">
        <f t="shared" si="45"/>
        <v>0</v>
      </c>
      <c r="Q132" s="105">
        <f t="shared" si="45"/>
        <v>0</v>
      </c>
      <c r="R132" s="105">
        <f t="shared" si="45"/>
        <v>0</v>
      </c>
      <c r="S132" s="105">
        <f t="shared" si="45"/>
        <v>0</v>
      </c>
      <c r="T132" s="105">
        <f t="shared" si="45"/>
        <v>4377</v>
      </c>
      <c r="U132" s="105">
        <f t="shared" si="45"/>
        <v>0</v>
      </c>
      <c r="V132" s="105">
        <f t="shared" si="45"/>
        <v>4377</v>
      </c>
      <c r="W132" s="105">
        <f t="shared" si="45"/>
        <v>0</v>
      </c>
    </row>
    <row r="133" spans="1:23" ht="36" customHeight="1">
      <c r="A133" s="645" t="s">
        <v>217</v>
      </c>
      <c r="B133" s="645"/>
      <c r="C133" s="645"/>
      <c r="D133" s="645"/>
      <c r="E133" s="73"/>
      <c r="F133" s="73"/>
      <c r="G133" s="73"/>
      <c r="H133" s="73"/>
      <c r="I133" s="74">
        <v>653</v>
      </c>
      <c r="J133" s="75">
        <v>8</v>
      </c>
      <c r="K133" s="75">
        <v>1</v>
      </c>
      <c r="L133" s="76" t="s">
        <v>415</v>
      </c>
      <c r="M133" s="74">
        <v>0</v>
      </c>
      <c r="N133" s="103">
        <f>N134+N139+N143</f>
        <v>4427</v>
      </c>
      <c r="O133" s="103">
        <f aca="true" t="shared" si="46" ref="O133:W133">O134+O139+O143</f>
        <v>0</v>
      </c>
      <c r="P133" s="103">
        <f t="shared" si="46"/>
        <v>0</v>
      </c>
      <c r="Q133" s="103">
        <f t="shared" si="46"/>
        <v>0</v>
      </c>
      <c r="R133" s="103">
        <f t="shared" si="46"/>
        <v>0</v>
      </c>
      <c r="S133" s="103">
        <f t="shared" si="46"/>
        <v>0</v>
      </c>
      <c r="T133" s="103">
        <f t="shared" si="46"/>
        <v>4377</v>
      </c>
      <c r="U133" s="103">
        <f t="shared" si="46"/>
        <v>0</v>
      </c>
      <c r="V133" s="103">
        <f t="shared" si="46"/>
        <v>4377</v>
      </c>
      <c r="W133" s="103">
        <f t="shared" si="46"/>
        <v>0</v>
      </c>
    </row>
    <row r="134" spans="1:23" ht="37.5" customHeight="1">
      <c r="A134" s="641" t="s">
        <v>218</v>
      </c>
      <c r="B134" s="641"/>
      <c r="C134" s="641"/>
      <c r="D134" s="641"/>
      <c r="E134" s="641"/>
      <c r="F134" s="641"/>
      <c r="G134" s="641"/>
      <c r="H134" s="641"/>
      <c r="I134" s="131">
        <v>653</v>
      </c>
      <c r="J134" s="130">
        <v>8</v>
      </c>
      <c r="K134" s="130">
        <v>1</v>
      </c>
      <c r="L134" s="161" t="s">
        <v>416</v>
      </c>
      <c r="M134" s="131">
        <v>100</v>
      </c>
      <c r="N134" s="132">
        <f>N135</f>
        <v>3660.6000000000004</v>
      </c>
      <c r="O134" s="132">
        <f aca="true" t="shared" si="47" ref="O134:W134">O135</f>
        <v>0</v>
      </c>
      <c r="P134" s="132">
        <f t="shared" si="47"/>
        <v>0</v>
      </c>
      <c r="Q134" s="132">
        <f t="shared" si="47"/>
        <v>0</v>
      </c>
      <c r="R134" s="132">
        <f t="shared" si="47"/>
        <v>0</v>
      </c>
      <c r="S134" s="132">
        <f t="shared" si="47"/>
        <v>0</v>
      </c>
      <c r="T134" s="132">
        <f t="shared" si="47"/>
        <v>3660.6000000000004</v>
      </c>
      <c r="U134" s="132">
        <f t="shared" si="47"/>
        <v>0</v>
      </c>
      <c r="V134" s="132">
        <f t="shared" si="47"/>
        <v>3660.6000000000004</v>
      </c>
      <c r="W134" s="132">
        <f t="shared" si="47"/>
        <v>0</v>
      </c>
    </row>
    <row r="135" spans="1:23" s="12" customFormat="1" ht="21" customHeight="1">
      <c r="A135" s="641" t="s">
        <v>211</v>
      </c>
      <c r="B135" s="641"/>
      <c r="C135" s="641"/>
      <c r="D135" s="641"/>
      <c r="E135" s="641"/>
      <c r="F135" s="641"/>
      <c r="G135" s="641"/>
      <c r="H135" s="641"/>
      <c r="I135" s="131">
        <v>653</v>
      </c>
      <c r="J135" s="130">
        <v>8</v>
      </c>
      <c r="K135" s="130">
        <v>1</v>
      </c>
      <c r="L135" s="161" t="s">
        <v>416</v>
      </c>
      <c r="M135" s="131">
        <v>110</v>
      </c>
      <c r="N135" s="132">
        <f>N136+N137+N138</f>
        <v>3660.6000000000004</v>
      </c>
      <c r="O135" s="132">
        <f aca="true" t="shared" si="48" ref="O135:W135">O136+O137+O138</f>
        <v>0</v>
      </c>
      <c r="P135" s="132">
        <f t="shared" si="48"/>
        <v>0</v>
      </c>
      <c r="Q135" s="132">
        <f t="shared" si="48"/>
        <v>0</v>
      </c>
      <c r="R135" s="132">
        <f t="shared" si="48"/>
        <v>0</v>
      </c>
      <c r="S135" s="132">
        <f t="shared" si="48"/>
        <v>0</v>
      </c>
      <c r="T135" s="132">
        <f t="shared" si="48"/>
        <v>3660.6000000000004</v>
      </c>
      <c r="U135" s="132">
        <f t="shared" si="48"/>
        <v>0</v>
      </c>
      <c r="V135" s="132">
        <f t="shared" si="48"/>
        <v>3660.6000000000004</v>
      </c>
      <c r="W135" s="132">
        <f t="shared" si="48"/>
        <v>0</v>
      </c>
    </row>
    <row r="136" spans="1:23" ht="21" customHeight="1">
      <c r="A136" s="641" t="s">
        <v>408</v>
      </c>
      <c r="B136" s="641"/>
      <c r="C136" s="641"/>
      <c r="D136" s="641"/>
      <c r="E136" s="641"/>
      <c r="F136" s="641"/>
      <c r="G136" s="641"/>
      <c r="H136" s="641"/>
      <c r="I136" s="131">
        <v>653</v>
      </c>
      <c r="J136" s="130">
        <v>8</v>
      </c>
      <c r="K136" s="130">
        <v>1</v>
      </c>
      <c r="L136" s="161" t="s">
        <v>416</v>
      </c>
      <c r="M136" s="131">
        <v>111</v>
      </c>
      <c r="N136" s="132">
        <v>2656.3</v>
      </c>
      <c r="O136" s="132">
        <v>0</v>
      </c>
      <c r="P136" s="132"/>
      <c r="Q136" s="132"/>
      <c r="R136" s="132"/>
      <c r="S136" s="132"/>
      <c r="T136" s="132">
        <v>2656.3</v>
      </c>
      <c r="U136" s="132">
        <v>0</v>
      </c>
      <c r="V136" s="132">
        <v>2656.3</v>
      </c>
      <c r="W136" s="132">
        <v>0</v>
      </c>
    </row>
    <row r="137" spans="1:23" ht="31.5" customHeight="1">
      <c r="A137" s="641" t="s">
        <v>212</v>
      </c>
      <c r="B137" s="641"/>
      <c r="C137" s="641"/>
      <c r="D137" s="641"/>
      <c r="E137" s="641"/>
      <c r="F137" s="641"/>
      <c r="G137" s="641"/>
      <c r="H137" s="641"/>
      <c r="I137" s="131">
        <v>653</v>
      </c>
      <c r="J137" s="130">
        <v>8</v>
      </c>
      <c r="K137" s="130">
        <v>1</v>
      </c>
      <c r="L137" s="161" t="s">
        <v>416</v>
      </c>
      <c r="M137" s="131">
        <v>112</v>
      </c>
      <c r="N137" s="132">
        <v>250</v>
      </c>
      <c r="O137" s="132">
        <v>0</v>
      </c>
      <c r="P137" s="132"/>
      <c r="Q137" s="132"/>
      <c r="R137" s="132"/>
      <c r="S137" s="132"/>
      <c r="T137" s="132">
        <v>250</v>
      </c>
      <c r="U137" s="132">
        <v>0</v>
      </c>
      <c r="V137" s="132">
        <v>250</v>
      </c>
      <c r="W137" s="132">
        <v>0</v>
      </c>
    </row>
    <row r="138" spans="1:23" ht="38.25" customHeight="1">
      <c r="A138" s="652" t="s">
        <v>449</v>
      </c>
      <c r="B138" s="653"/>
      <c r="C138" s="653"/>
      <c r="D138" s="654"/>
      <c r="E138" s="133"/>
      <c r="F138" s="133"/>
      <c r="G138" s="133"/>
      <c r="H138" s="133"/>
      <c r="I138" s="131">
        <v>653</v>
      </c>
      <c r="J138" s="130">
        <v>8</v>
      </c>
      <c r="K138" s="130">
        <v>1</v>
      </c>
      <c r="L138" s="161" t="s">
        <v>416</v>
      </c>
      <c r="M138" s="131">
        <v>119</v>
      </c>
      <c r="N138" s="132">
        <v>754.3</v>
      </c>
      <c r="O138" s="132">
        <v>0</v>
      </c>
      <c r="P138" s="132"/>
      <c r="Q138" s="132"/>
      <c r="R138" s="132"/>
      <c r="S138" s="132"/>
      <c r="T138" s="132">
        <v>754.3</v>
      </c>
      <c r="U138" s="132">
        <v>0</v>
      </c>
      <c r="V138" s="132">
        <v>754.3</v>
      </c>
      <c r="W138" s="132">
        <v>0</v>
      </c>
    </row>
    <row r="139" spans="1:23" ht="27.75" customHeight="1">
      <c r="A139" s="641" t="s">
        <v>206</v>
      </c>
      <c r="B139" s="641"/>
      <c r="C139" s="641"/>
      <c r="D139" s="641"/>
      <c r="E139" s="641"/>
      <c r="F139" s="641"/>
      <c r="G139" s="641"/>
      <c r="H139" s="641"/>
      <c r="I139" s="131">
        <v>653</v>
      </c>
      <c r="J139" s="130">
        <v>4</v>
      </c>
      <c r="K139" s="130">
        <v>9</v>
      </c>
      <c r="L139" s="161" t="s">
        <v>416</v>
      </c>
      <c r="M139" s="131">
        <v>200</v>
      </c>
      <c r="N139" s="132">
        <f>N140</f>
        <v>756.4</v>
      </c>
      <c r="O139" s="132">
        <f aca="true" t="shared" si="49" ref="O139:W139">O140</f>
        <v>0</v>
      </c>
      <c r="P139" s="132">
        <f t="shared" si="49"/>
        <v>0</v>
      </c>
      <c r="Q139" s="132">
        <f t="shared" si="49"/>
        <v>0</v>
      </c>
      <c r="R139" s="132">
        <f t="shared" si="49"/>
        <v>0</v>
      </c>
      <c r="S139" s="132">
        <f t="shared" si="49"/>
        <v>0</v>
      </c>
      <c r="T139" s="132">
        <f t="shared" si="49"/>
        <v>706.4</v>
      </c>
      <c r="U139" s="132">
        <f t="shared" si="49"/>
        <v>0</v>
      </c>
      <c r="V139" s="132">
        <f t="shared" si="49"/>
        <v>706.4</v>
      </c>
      <c r="W139" s="132">
        <f t="shared" si="49"/>
        <v>0</v>
      </c>
    </row>
    <row r="140" spans="1:23" ht="27.75" customHeight="1">
      <c r="A140" s="641" t="s">
        <v>203</v>
      </c>
      <c r="B140" s="641"/>
      <c r="C140" s="641"/>
      <c r="D140" s="641"/>
      <c r="E140" s="641"/>
      <c r="F140" s="641"/>
      <c r="G140" s="641"/>
      <c r="H140" s="641"/>
      <c r="I140" s="131">
        <v>653</v>
      </c>
      <c r="J140" s="130">
        <v>4</v>
      </c>
      <c r="K140" s="130">
        <v>9</v>
      </c>
      <c r="L140" s="161" t="s">
        <v>416</v>
      </c>
      <c r="M140" s="131">
        <v>240</v>
      </c>
      <c r="N140" s="132">
        <f>N141+N142</f>
        <v>756.4</v>
      </c>
      <c r="O140" s="132">
        <f aca="true" t="shared" si="50" ref="O140:W140">O141+O142</f>
        <v>0</v>
      </c>
      <c r="P140" s="132">
        <f t="shared" si="50"/>
        <v>0</v>
      </c>
      <c r="Q140" s="132">
        <f t="shared" si="50"/>
        <v>0</v>
      </c>
      <c r="R140" s="132">
        <f t="shared" si="50"/>
        <v>0</v>
      </c>
      <c r="S140" s="132">
        <f t="shared" si="50"/>
        <v>0</v>
      </c>
      <c r="T140" s="132">
        <f t="shared" si="50"/>
        <v>706.4</v>
      </c>
      <c r="U140" s="132">
        <f t="shared" si="50"/>
        <v>0</v>
      </c>
      <c r="V140" s="132">
        <f t="shared" si="50"/>
        <v>706.4</v>
      </c>
      <c r="W140" s="132">
        <f t="shared" si="50"/>
        <v>0</v>
      </c>
    </row>
    <row r="141" spans="1:23" ht="34.5" customHeight="1">
      <c r="A141" s="641" t="s">
        <v>323</v>
      </c>
      <c r="B141" s="641"/>
      <c r="C141" s="641"/>
      <c r="D141" s="641"/>
      <c r="E141" s="641"/>
      <c r="F141" s="641"/>
      <c r="G141" s="641"/>
      <c r="H141" s="641"/>
      <c r="I141" s="131">
        <v>653</v>
      </c>
      <c r="J141" s="130">
        <v>8</v>
      </c>
      <c r="K141" s="130">
        <v>1</v>
      </c>
      <c r="L141" s="161" t="s">
        <v>416</v>
      </c>
      <c r="M141" s="131">
        <v>242</v>
      </c>
      <c r="N141" s="132">
        <v>46.4</v>
      </c>
      <c r="O141" s="132">
        <v>0</v>
      </c>
      <c r="P141" s="132"/>
      <c r="Q141" s="132"/>
      <c r="R141" s="132"/>
      <c r="S141" s="132"/>
      <c r="T141" s="132">
        <v>46.4</v>
      </c>
      <c r="U141" s="132">
        <v>0</v>
      </c>
      <c r="V141" s="132">
        <v>46.4</v>
      </c>
      <c r="W141" s="132">
        <v>0</v>
      </c>
    </row>
    <row r="142" spans="1:23" ht="30" customHeight="1">
      <c r="A142" s="642" t="s">
        <v>204</v>
      </c>
      <c r="B142" s="642"/>
      <c r="C142" s="642"/>
      <c r="D142" s="642"/>
      <c r="E142" s="642"/>
      <c r="F142" s="642"/>
      <c r="G142" s="642"/>
      <c r="H142" s="642"/>
      <c r="I142" s="17">
        <v>653</v>
      </c>
      <c r="J142" s="18">
        <v>8</v>
      </c>
      <c r="K142" s="18">
        <v>1</v>
      </c>
      <c r="L142" s="69" t="s">
        <v>416</v>
      </c>
      <c r="M142" s="17">
        <v>244</v>
      </c>
      <c r="N142" s="104">
        <v>710</v>
      </c>
      <c r="O142" s="104">
        <v>0</v>
      </c>
      <c r="P142" s="104"/>
      <c r="Q142" s="104"/>
      <c r="R142" s="104"/>
      <c r="S142" s="104"/>
      <c r="T142" s="104">
        <v>660</v>
      </c>
      <c r="U142" s="104">
        <v>0</v>
      </c>
      <c r="V142" s="104">
        <v>660</v>
      </c>
      <c r="W142" s="104">
        <v>0</v>
      </c>
    </row>
    <row r="143" spans="1:23" ht="16.5" customHeight="1">
      <c r="A143" s="660" t="s">
        <v>208</v>
      </c>
      <c r="B143" s="644"/>
      <c r="C143" s="644"/>
      <c r="D143" s="514"/>
      <c r="E143" s="16"/>
      <c r="F143" s="16"/>
      <c r="G143" s="16"/>
      <c r="H143" s="16"/>
      <c r="I143" s="17">
        <v>653</v>
      </c>
      <c r="J143" s="18">
        <v>8</v>
      </c>
      <c r="K143" s="18">
        <v>1</v>
      </c>
      <c r="L143" s="69" t="s">
        <v>416</v>
      </c>
      <c r="M143" s="17">
        <v>850</v>
      </c>
      <c r="N143" s="104">
        <f>N144</f>
        <v>10</v>
      </c>
      <c r="O143" s="104">
        <f aca="true" t="shared" si="51" ref="O143:W143">O144</f>
        <v>0</v>
      </c>
      <c r="P143" s="104">
        <f t="shared" si="51"/>
        <v>0</v>
      </c>
      <c r="Q143" s="104">
        <f t="shared" si="51"/>
        <v>0</v>
      </c>
      <c r="R143" s="104">
        <f t="shared" si="51"/>
        <v>0</v>
      </c>
      <c r="S143" s="104">
        <f t="shared" si="51"/>
        <v>0</v>
      </c>
      <c r="T143" s="104">
        <f t="shared" si="51"/>
        <v>10</v>
      </c>
      <c r="U143" s="104">
        <f t="shared" si="51"/>
        <v>0</v>
      </c>
      <c r="V143" s="104">
        <f t="shared" si="51"/>
        <v>10</v>
      </c>
      <c r="W143" s="104">
        <f t="shared" si="51"/>
        <v>0</v>
      </c>
    </row>
    <row r="144" spans="1:24" ht="18.75" customHeight="1">
      <c r="A144" s="660" t="s">
        <v>450</v>
      </c>
      <c r="B144" s="644"/>
      <c r="C144" s="644"/>
      <c r="D144" s="514"/>
      <c r="E144" s="16"/>
      <c r="F144" s="16"/>
      <c r="G144" s="16"/>
      <c r="H144" s="16"/>
      <c r="I144" s="17">
        <v>653</v>
      </c>
      <c r="J144" s="18">
        <v>8</v>
      </c>
      <c r="K144" s="18">
        <v>1</v>
      </c>
      <c r="L144" s="69" t="s">
        <v>416</v>
      </c>
      <c r="M144" s="17">
        <v>852</v>
      </c>
      <c r="N144" s="104">
        <v>10</v>
      </c>
      <c r="O144" s="104">
        <v>0</v>
      </c>
      <c r="P144" s="104"/>
      <c r="Q144" s="104"/>
      <c r="R144" s="104"/>
      <c r="S144" s="104"/>
      <c r="T144" s="104">
        <v>10</v>
      </c>
      <c r="U144" s="104">
        <v>0</v>
      </c>
      <c r="V144" s="104">
        <v>10</v>
      </c>
      <c r="W144" s="104">
        <v>0</v>
      </c>
      <c r="X144" s="1">
        <v>0</v>
      </c>
    </row>
    <row r="145" spans="1:23" ht="19.5" customHeight="1">
      <c r="A145" s="655" t="s">
        <v>292</v>
      </c>
      <c r="B145" s="655"/>
      <c r="C145" s="655"/>
      <c r="D145" s="655"/>
      <c r="E145" s="655"/>
      <c r="F145" s="655"/>
      <c r="G145" s="655"/>
      <c r="H145" s="655"/>
      <c r="I145" s="52">
        <v>653</v>
      </c>
      <c r="J145" s="48">
        <v>8</v>
      </c>
      <c r="K145" s="48">
        <v>2</v>
      </c>
      <c r="L145" s="70" t="s">
        <v>415</v>
      </c>
      <c r="M145" s="47">
        <v>0</v>
      </c>
      <c r="N145" s="105">
        <f>N146</f>
        <v>493.5</v>
      </c>
      <c r="O145" s="105">
        <f aca="true" t="shared" si="52" ref="O145:W145">O146</f>
        <v>0</v>
      </c>
      <c r="P145" s="105">
        <f t="shared" si="52"/>
        <v>0</v>
      </c>
      <c r="Q145" s="105">
        <f t="shared" si="52"/>
        <v>0</v>
      </c>
      <c r="R145" s="105">
        <f t="shared" si="52"/>
        <v>0</v>
      </c>
      <c r="S145" s="105">
        <f t="shared" si="52"/>
        <v>0</v>
      </c>
      <c r="T145" s="105">
        <f t="shared" si="52"/>
        <v>493.5</v>
      </c>
      <c r="U145" s="105">
        <f t="shared" si="52"/>
        <v>0</v>
      </c>
      <c r="V145" s="105">
        <f t="shared" si="52"/>
        <v>493.5</v>
      </c>
      <c r="W145" s="105">
        <f t="shared" si="52"/>
        <v>0</v>
      </c>
    </row>
    <row r="146" spans="1:23" ht="37.5" customHeight="1">
      <c r="A146" s="645" t="s">
        <v>217</v>
      </c>
      <c r="B146" s="645"/>
      <c r="C146" s="645"/>
      <c r="D146" s="645"/>
      <c r="E146" s="73"/>
      <c r="F146" s="73"/>
      <c r="G146" s="73"/>
      <c r="H146" s="73"/>
      <c r="I146" s="74">
        <v>653</v>
      </c>
      <c r="J146" s="75">
        <v>8</v>
      </c>
      <c r="K146" s="75">
        <v>2</v>
      </c>
      <c r="L146" s="76" t="s">
        <v>416</v>
      </c>
      <c r="M146" s="74">
        <v>0</v>
      </c>
      <c r="N146" s="103">
        <f aca="true" t="shared" si="53" ref="N146:W148">N147</f>
        <v>493.5</v>
      </c>
      <c r="O146" s="103">
        <f t="shared" si="53"/>
        <v>0</v>
      </c>
      <c r="P146" s="103">
        <f t="shared" si="53"/>
        <v>0</v>
      </c>
      <c r="Q146" s="103">
        <f t="shared" si="53"/>
        <v>0</v>
      </c>
      <c r="R146" s="103">
        <f t="shared" si="53"/>
        <v>0</v>
      </c>
      <c r="S146" s="103">
        <f t="shared" si="53"/>
        <v>0</v>
      </c>
      <c r="T146" s="103">
        <f t="shared" si="53"/>
        <v>493.5</v>
      </c>
      <c r="U146" s="103">
        <f t="shared" si="53"/>
        <v>0</v>
      </c>
      <c r="V146" s="103">
        <f t="shared" si="53"/>
        <v>493.5</v>
      </c>
      <c r="W146" s="103">
        <f t="shared" si="53"/>
        <v>0</v>
      </c>
    </row>
    <row r="147" spans="1:23" ht="37.5" customHeight="1">
      <c r="A147" s="642" t="s">
        <v>218</v>
      </c>
      <c r="B147" s="642"/>
      <c r="C147" s="642"/>
      <c r="D147" s="642"/>
      <c r="E147" s="642"/>
      <c r="F147" s="642"/>
      <c r="G147" s="642"/>
      <c r="H147" s="642"/>
      <c r="I147" s="131">
        <v>653</v>
      </c>
      <c r="J147" s="130">
        <v>8</v>
      </c>
      <c r="K147" s="130">
        <v>2</v>
      </c>
      <c r="L147" s="161" t="s">
        <v>416</v>
      </c>
      <c r="M147" s="131">
        <v>0</v>
      </c>
      <c r="N147" s="132">
        <f>N148</f>
        <v>493.5</v>
      </c>
      <c r="O147" s="132">
        <f t="shared" si="53"/>
        <v>0</v>
      </c>
      <c r="P147" s="132">
        <f t="shared" si="53"/>
        <v>0</v>
      </c>
      <c r="Q147" s="132">
        <f t="shared" si="53"/>
        <v>0</v>
      </c>
      <c r="R147" s="132">
        <f t="shared" si="53"/>
        <v>0</v>
      </c>
      <c r="S147" s="132">
        <f t="shared" si="53"/>
        <v>0</v>
      </c>
      <c r="T147" s="132">
        <f t="shared" si="53"/>
        <v>493.5</v>
      </c>
      <c r="U147" s="132">
        <f t="shared" si="53"/>
        <v>0</v>
      </c>
      <c r="V147" s="132">
        <f t="shared" si="53"/>
        <v>493.5</v>
      </c>
      <c r="W147" s="132">
        <f t="shared" si="53"/>
        <v>0</v>
      </c>
    </row>
    <row r="148" spans="1:23" s="12" customFormat="1" ht="24" customHeight="1">
      <c r="A148" s="641" t="s">
        <v>211</v>
      </c>
      <c r="B148" s="641"/>
      <c r="C148" s="641"/>
      <c r="D148" s="641"/>
      <c r="E148" s="641"/>
      <c r="F148" s="641"/>
      <c r="G148" s="641"/>
      <c r="H148" s="641"/>
      <c r="I148" s="131">
        <v>653</v>
      </c>
      <c r="J148" s="130">
        <v>8</v>
      </c>
      <c r="K148" s="130">
        <v>2</v>
      </c>
      <c r="L148" s="161" t="s">
        <v>416</v>
      </c>
      <c r="M148" s="131">
        <v>100</v>
      </c>
      <c r="N148" s="132">
        <f>N149</f>
        <v>493.5</v>
      </c>
      <c r="O148" s="132">
        <f t="shared" si="53"/>
        <v>0</v>
      </c>
      <c r="P148" s="132">
        <f t="shared" si="53"/>
        <v>0</v>
      </c>
      <c r="Q148" s="132">
        <f t="shared" si="53"/>
        <v>0</v>
      </c>
      <c r="R148" s="132">
        <f t="shared" si="53"/>
        <v>0</v>
      </c>
      <c r="S148" s="132">
        <f t="shared" si="53"/>
        <v>0</v>
      </c>
      <c r="T148" s="132">
        <f t="shared" si="53"/>
        <v>493.5</v>
      </c>
      <c r="U148" s="132">
        <f t="shared" si="53"/>
        <v>0</v>
      </c>
      <c r="V148" s="132">
        <f t="shared" si="53"/>
        <v>493.5</v>
      </c>
      <c r="W148" s="132">
        <f t="shared" si="53"/>
        <v>0</v>
      </c>
    </row>
    <row r="149" spans="1:23" s="12" customFormat="1" ht="21" customHeight="1">
      <c r="A149" s="642" t="s">
        <v>211</v>
      </c>
      <c r="B149" s="642"/>
      <c r="C149" s="642"/>
      <c r="D149" s="642"/>
      <c r="E149" s="642"/>
      <c r="F149" s="642"/>
      <c r="G149" s="642"/>
      <c r="H149" s="642"/>
      <c r="I149" s="131">
        <v>653</v>
      </c>
      <c r="J149" s="130">
        <v>8</v>
      </c>
      <c r="K149" s="130">
        <v>2</v>
      </c>
      <c r="L149" s="161" t="s">
        <v>416</v>
      </c>
      <c r="M149" s="131">
        <v>110</v>
      </c>
      <c r="N149" s="132">
        <f>N150+N151+N152</f>
        <v>493.5</v>
      </c>
      <c r="O149" s="132">
        <f aca="true" t="shared" si="54" ref="O149:W149">O150+O151+O152</f>
        <v>0</v>
      </c>
      <c r="P149" s="132">
        <f t="shared" si="54"/>
        <v>0</v>
      </c>
      <c r="Q149" s="132">
        <f t="shared" si="54"/>
        <v>0</v>
      </c>
      <c r="R149" s="132">
        <f t="shared" si="54"/>
        <v>0</v>
      </c>
      <c r="S149" s="132">
        <f t="shared" si="54"/>
        <v>0</v>
      </c>
      <c r="T149" s="132">
        <f t="shared" si="54"/>
        <v>493.5</v>
      </c>
      <c r="U149" s="132">
        <f t="shared" si="54"/>
        <v>0</v>
      </c>
      <c r="V149" s="132">
        <f t="shared" si="54"/>
        <v>493.5</v>
      </c>
      <c r="W149" s="132">
        <f t="shared" si="54"/>
        <v>0</v>
      </c>
    </row>
    <row r="150" spans="1:23" ht="24.75" customHeight="1">
      <c r="A150" s="641" t="s">
        <v>408</v>
      </c>
      <c r="B150" s="641"/>
      <c r="C150" s="641"/>
      <c r="D150" s="641"/>
      <c r="E150" s="641"/>
      <c r="F150" s="641"/>
      <c r="G150" s="641"/>
      <c r="H150" s="641"/>
      <c r="I150" s="17">
        <v>653</v>
      </c>
      <c r="J150" s="18">
        <v>8</v>
      </c>
      <c r="K150" s="18">
        <v>2</v>
      </c>
      <c r="L150" s="161" t="s">
        <v>416</v>
      </c>
      <c r="M150" s="17">
        <v>111</v>
      </c>
      <c r="N150" s="104">
        <v>340.7</v>
      </c>
      <c r="O150" s="104">
        <v>0</v>
      </c>
      <c r="P150" s="104"/>
      <c r="Q150" s="104"/>
      <c r="R150" s="104"/>
      <c r="S150" s="104"/>
      <c r="T150" s="104">
        <v>340.7</v>
      </c>
      <c r="U150" s="104">
        <v>0</v>
      </c>
      <c r="V150" s="104">
        <v>340.7</v>
      </c>
      <c r="W150" s="104">
        <v>0</v>
      </c>
    </row>
    <row r="151" spans="1:23" ht="24" customHeight="1">
      <c r="A151" s="642" t="s">
        <v>212</v>
      </c>
      <c r="B151" s="642"/>
      <c r="C151" s="642"/>
      <c r="D151" s="642"/>
      <c r="E151" s="642"/>
      <c r="F151" s="642"/>
      <c r="G151" s="642"/>
      <c r="H151" s="642"/>
      <c r="I151" s="17">
        <v>653</v>
      </c>
      <c r="J151" s="18">
        <v>8</v>
      </c>
      <c r="K151" s="18">
        <v>2</v>
      </c>
      <c r="L151" s="161" t="s">
        <v>416</v>
      </c>
      <c r="M151" s="17">
        <v>112</v>
      </c>
      <c r="N151" s="104">
        <v>50</v>
      </c>
      <c r="O151" s="104">
        <v>0</v>
      </c>
      <c r="P151" s="104"/>
      <c r="Q151" s="104"/>
      <c r="R151" s="104"/>
      <c r="S151" s="104"/>
      <c r="T151" s="104">
        <v>50</v>
      </c>
      <c r="U151" s="104">
        <v>0</v>
      </c>
      <c r="V151" s="104">
        <v>50</v>
      </c>
      <c r="W151" s="104">
        <v>0</v>
      </c>
    </row>
    <row r="152" spans="1:23" ht="38.25" customHeight="1">
      <c r="A152" s="652" t="s">
        <v>449</v>
      </c>
      <c r="B152" s="653"/>
      <c r="C152" s="653"/>
      <c r="D152" s="654"/>
      <c r="E152" s="133"/>
      <c r="F152" s="133"/>
      <c r="G152" s="133"/>
      <c r="H152" s="133"/>
      <c r="I152" s="131">
        <v>653</v>
      </c>
      <c r="J152" s="130">
        <v>8</v>
      </c>
      <c r="K152" s="130">
        <v>2</v>
      </c>
      <c r="L152" s="161" t="s">
        <v>416</v>
      </c>
      <c r="M152" s="131">
        <v>119</v>
      </c>
      <c r="N152" s="104">
        <v>102.8</v>
      </c>
      <c r="O152" s="104">
        <v>0</v>
      </c>
      <c r="P152" s="104"/>
      <c r="Q152" s="104"/>
      <c r="R152" s="104"/>
      <c r="S152" s="104"/>
      <c r="T152" s="104">
        <v>102.8</v>
      </c>
      <c r="U152" s="104">
        <v>0</v>
      </c>
      <c r="V152" s="104">
        <v>102.8</v>
      </c>
      <c r="W152" s="104">
        <v>0</v>
      </c>
    </row>
    <row r="153" spans="1:23" ht="19.5" customHeight="1">
      <c r="A153" s="659" t="s">
        <v>150</v>
      </c>
      <c r="B153" s="659"/>
      <c r="C153" s="659"/>
      <c r="D153" s="659"/>
      <c r="E153" s="659"/>
      <c r="F153" s="659"/>
      <c r="G153" s="659"/>
      <c r="H153" s="659"/>
      <c r="I153" s="49">
        <v>653</v>
      </c>
      <c r="J153" s="50">
        <v>10</v>
      </c>
      <c r="K153" s="50">
        <v>0</v>
      </c>
      <c r="L153" s="67" t="s">
        <v>400</v>
      </c>
      <c r="M153" s="49">
        <v>0</v>
      </c>
      <c r="N153" s="101">
        <f>N154</f>
        <v>60</v>
      </c>
      <c r="O153" s="101">
        <f aca="true" t="shared" si="55" ref="O153:W157">O154</f>
        <v>0</v>
      </c>
      <c r="P153" s="101">
        <f t="shared" si="55"/>
        <v>0</v>
      </c>
      <c r="Q153" s="101">
        <f t="shared" si="55"/>
        <v>0</v>
      </c>
      <c r="R153" s="101">
        <f t="shared" si="55"/>
        <v>0</v>
      </c>
      <c r="S153" s="101">
        <f t="shared" si="55"/>
        <v>0</v>
      </c>
      <c r="T153" s="101">
        <f t="shared" si="55"/>
        <v>60</v>
      </c>
      <c r="U153" s="101">
        <f t="shared" si="55"/>
        <v>0</v>
      </c>
      <c r="V153" s="101">
        <f t="shared" si="55"/>
        <v>60</v>
      </c>
      <c r="W153" s="101">
        <f t="shared" si="55"/>
        <v>0</v>
      </c>
    </row>
    <row r="154" spans="1:23" ht="19.5" customHeight="1">
      <c r="A154" s="655" t="s">
        <v>151</v>
      </c>
      <c r="B154" s="655"/>
      <c r="C154" s="655"/>
      <c r="D154" s="655"/>
      <c r="E154" s="655"/>
      <c r="F154" s="655"/>
      <c r="G154" s="655"/>
      <c r="H154" s="655"/>
      <c r="I154" s="47">
        <v>653</v>
      </c>
      <c r="J154" s="48">
        <v>10</v>
      </c>
      <c r="K154" s="48">
        <v>1</v>
      </c>
      <c r="L154" s="70" t="s">
        <v>400</v>
      </c>
      <c r="M154" s="47">
        <v>0</v>
      </c>
      <c r="N154" s="105">
        <f>N155</f>
        <v>60</v>
      </c>
      <c r="O154" s="105">
        <f t="shared" si="55"/>
        <v>0</v>
      </c>
      <c r="P154" s="105">
        <f t="shared" si="55"/>
        <v>0</v>
      </c>
      <c r="Q154" s="105">
        <f t="shared" si="55"/>
        <v>0</v>
      </c>
      <c r="R154" s="105">
        <f t="shared" si="55"/>
        <v>0</v>
      </c>
      <c r="S154" s="105">
        <f t="shared" si="55"/>
        <v>0</v>
      </c>
      <c r="T154" s="105">
        <f t="shared" si="55"/>
        <v>60</v>
      </c>
      <c r="U154" s="105">
        <f t="shared" si="55"/>
        <v>0</v>
      </c>
      <c r="V154" s="105">
        <f t="shared" si="55"/>
        <v>60</v>
      </c>
      <c r="W154" s="105">
        <f t="shared" si="55"/>
        <v>0</v>
      </c>
    </row>
    <row r="155" spans="1:23" ht="48.75" customHeight="1">
      <c r="A155" s="656" t="s">
        <v>508</v>
      </c>
      <c r="B155" s="657"/>
      <c r="C155" s="657"/>
      <c r="D155" s="658"/>
      <c r="E155" s="73"/>
      <c r="F155" s="73"/>
      <c r="G155" s="73"/>
      <c r="H155" s="73"/>
      <c r="I155" s="74">
        <v>653</v>
      </c>
      <c r="J155" s="75">
        <v>10</v>
      </c>
      <c r="K155" s="75">
        <v>1</v>
      </c>
      <c r="L155" s="76" t="s">
        <v>400</v>
      </c>
      <c r="M155" s="74">
        <v>0</v>
      </c>
      <c r="N155" s="103">
        <f>N156</f>
        <v>60</v>
      </c>
      <c r="O155" s="103">
        <f t="shared" si="55"/>
        <v>0</v>
      </c>
      <c r="P155" s="103">
        <f t="shared" si="55"/>
        <v>0</v>
      </c>
      <c r="Q155" s="103">
        <f t="shared" si="55"/>
        <v>0</v>
      </c>
      <c r="R155" s="103">
        <f t="shared" si="55"/>
        <v>0</v>
      </c>
      <c r="S155" s="103">
        <f t="shared" si="55"/>
        <v>0</v>
      </c>
      <c r="T155" s="103">
        <f t="shared" si="55"/>
        <v>60</v>
      </c>
      <c r="U155" s="103">
        <f t="shared" si="55"/>
        <v>0</v>
      </c>
      <c r="V155" s="103">
        <f t="shared" si="55"/>
        <v>60</v>
      </c>
      <c r="W155" s="103">
        <f t="shared" si="55"/>
        <v>0</v>
      </c>
    </row>
    <row r="156" spans="1:23" ht="50.25" customHeight="1">
      <c r="A156" s="642" t="s">
        <v>532</v>
      </c>
      <c r="B156" s="642"/>
      <c r="C156" s="642"/>
      <c r="D156" s="642"/>
      <c r="E156" s="642"/>
      <c r="F156" s="642"/>
      <c r="G156" s="642"/>
      <c r="H156" s="642"/>
      <c r="I156" s="17">
        <v>653</v>
      </c>
      <c r="J156" s="18">
        <v>10</v>
      </c>
      <c r="K156" s="18">
        <v>1</v>
      </c>
      <c r="L156" s="69" t="s">
        <v>403</v>
      </c>
      <c r="M156" s="17">
        <v>0</v>
      </c>
      <c r="N156" s="104">
        <f>N157</f>
        <v>60</v>
      </c>
      <c r="O156" s="104">
        <f t="shared" si="55"/>
        <v>0</v>
      </c>
      <c r="P156" s="104">
        <f t="shared" si="55"/>
        <v>0</v>
      </c>
      <c r="Q156" s="104">
        <f t="shared" si="55"/>
        <v>0</v>
      </c>
      <c r="R156" s="104">
        <f t="shared" si="55"/>
        <v>0</v>
      </c>
      <c r="S156" s="104">
        <f t="shared" si="55"/>
        <v>0</v>
      </c>
      <c r="T156" s="104">
        <f t="shared" si="55"/>
        <v>60</v>
      </c>
      <c r="U156" s="104">
        <f t="shared" si="55"/>
        <v>0</v>
      </c>
      <c r="V156" s="104">
        <f t="shared" si="55"/>
        <v>60</v>
      </c>
      <c r="W156" s="104">
        <f t="shared" si="55"/>
        <v>0</v>
      </c>
    </row>
    <row r="157" spans="1:23" ht="20.25" customHeight="1">
      <c r="A157" s="641" t="s">
        <v>219</v>
      </c>
      <c r="B157" s="641" t="s">
        <v>219</v>
      </c>
      <c r="C157" s="641"/>
      <c r="D157" s="641"/>
      <c r="E157" s="641"/>
      <c r="F157" s="641"/>
      <c r="G157" s="641"/>
      <c r="H157" s="641"/>
      <c r="I157" s="134">
        <v>653</v>
      </c>
      <c r="J157" s="130">
        <v>10</v>
      </c>
      <c r="K157" s="130">
        <v>1</v>
      </c>
      <c r="L157" s="69" t="s">
        <v>403</v>
      </c>
      <c r="M157" s="17">
        <v>300</v>
      </c>
      <c r="N157" s="113">
        <f>N158</f>
        <v>60</v>
      </c>
      <c r="O157" s="113">
        <f t="shared" si="55"/>
        <v>0</v>
      </c>
      <c r="P157" s="113">
        <f t="shared" si="55"/>
        <v>0</v>
      </c>
      <c r="Q157" s="113">
        <f t="shared" si="55"/>
        <v>0</v>
      </c>
      <c r="R157" s="113">
        <f t="shared" si="55"/>
        <v>0</v>
      </c>
      <c r="S157" s="113">
        <f t="shared" si="55"/>
        <v>0</v>
      </c>
      <c r="T157" s="113">
        <f t="shared" si="55"/>
        <v>60</v>
      </c>
      <c r="U157" s="113">
        <f t="shared" si="55"/>
        <v>0</v>
      </c>
      <c r="V157" s="113">
        <f t="shared" si="55"/>
        <v>60</v>
      </c>
      <c r="W157" s="113">
        <f t="shared" si="55"/>
        <v>0</v>
      </c>
    </row>
    <row r="158" spans="1:23" ht="39.75" customHeight="1">
      <c r="A158" s="642" t="s">
        <v>220</v>
      </c>
      <c r="B158" s="642"/>
      <c r="C158" s="642"/>
      <c r="D158" s="642"/>
      <c r="E158" s="642"/>
      <c r="F158" s="642"/>
      <c r="G158" s="642"/>
      <c r="H158" s="642"/>
      <c r="I158" s="17">
        <v>653</v>
      </c>
      <c r="J158" s="18">
        <v>10</v>
      </c>
      <c r="K158" s="18">
        <v>1</v>
      </c>
      <c r="L158" s="69" t="s">
        <v>403</v>
      </c>
      <c r="M158" s="17">
        <v>321</v>
      </c>
      <c r="N158" s="104">
        <v>60</v>
      </c>
      <c r="O158" s="104">
        <v>0</v>
      </c>
      <c r="P158" s="104"/>
      <c r="Q158" s="104"/>
      <c r="R158" s="104"/>
      <c r="S158" s="104"/>
      <c r="T158" s="104">
        <v>60</v>
      </c>
      <c r="U158" s="104">
        <v>0</v>
      </c>
      <c r="V158" s="104">
        <v>60</v>
      </c>
      <c r="W158" s="104">
        <v>0</v>
      </c>
    </row>
    <row r="159" spans="1:23" ht="19.5" customHeight="1">
      <c r="A159" s="659" t="s">
        <v>291</v>
      </c>
      <c r="B159" s="659"/>
      <c r="C159" s="659"/>
      <c r="D159" s="659"/>
      <c r="E159" s="659"/>
      <c r="F159" s="659"/>
      <c r="G159" s="659"/>
      <c r="H159" s="659"/>
      <c r="I159" s="49">
        <v>653</v>
      </c>
      <c r="J159" s="50">
        <v>11</v>
      </c>
      <c r="K159" s="50">
        <v>0</v>
      </c>
      <c r="L159" s="67" t="s">
        <v>417</v>
      </c>
      <c r="M159" s="49">
        <v>0</v>
      </c>
      <c r="N159" s="101">
        <f aca="true" t="shared" si="56" ref="N159:W161">N160</f>
        <v>1311.2</v>
      </c>
      <c r="O159" s="101">
        <f t="shared" si="56"/>
        <v>0</v>
      </c>
      <c r="P159" s="101">
        <f t="shared" si="56"/>
        <v>0</v>
      </c>
      <c r="Q159" s="101">
        <f t="shared" si="56"/>
        <v>0</v>
      </c>
      <c r="R159" s="101">
        <f t="shared" si="56"/>
        <v>0</v>
      </c>
      <c r="S159" s="101">
        <f t="shared" si="56"/>
        <v>0</v>
      </c>
      <c r="T159" s="101">
        <f t="shared" si="56"/>
        <v>1261.2</v>
      </c>
      <c r="U159" s="101">
        <f t="shared" si="56"/>
        <v>0</v>
      </c>
      <c r="V159" s="101">
        <f t="shared" si="56"/>
        <v>1261.2</v>
      </c>
      <c r="W159" s="101">
        <f t="shared" si="56"/>
        <v>0</v>
      </c>
    </row>
    <row r="160" spans="1:23" ht="19.5" customHeight="1">
      <c r="A160" s="655" t="s">
        <v>290</v>
      </c>
      <c r="B160" s="655"/>
      <c r="C160" s="655"/>
      <c r="D160" s="655"/>
      <c r="E160" s="655"/>
      <c r="F160" s="655"/>
      <c r="G160" s="655"/>
      <c r="H160" s="655"/>
      <c r="I160" s="47">
        <v>653</v>
      </c>
      <c r="J160" s="48">
        <v>11</v>
      </c>
      <c r="K160" s="48">
        <v>1</v>
      </c>
      <c r="L160" s="70" t="s">
        <v>417</v>
      </c>
      <c r="M160" s="47">
        <v>0</v>
      </c>
      <c r="N160" s="105">
        <f>N161</f>
        <v>1311.2</v>
      </c>
      <c r="O160" s="105">
        <f t="shared" si="56"/>
        <v>0</v>
      </c>
      <c r="P160" s="105">
        <f t="shared" si="56"/>
        <v>0</v>
      </c>
      <c r="Q160" s="105">
        <f t="shared" si="56"/>
        <v>0</v>
      </c>
      <c r="R160" s="105">
        <f t="shared" si="56"/>
        <v>0</v>
      </c>
      <c r="S160" s="105">
        <f t="shared" si="56"/>
        <v>0</v>
      </c>
      <c r="T160" s="105">
        <f t="shared" si="56"/>
        <v>1261.2</v>
      </c>
      <c r="U160" s="105">
        <f t="shared" si="56"/>
        <v>0</v>
      </c>
      <c r="V160" s="105">
        <f t="shared" si="56"/>
        <v>1261.2</v>
      </c>
      <c r="W160" s="105">
        <f t="shared" si="56"/>
        <v>0</v>
      </c>
    </row>
    <row r="161" spans="1:23" ht="45.75" customHeight="1">
      <c r="A161" s="645" t="s">
        <v>221</v>
      </c>
      <c r="B161" s="645"/>
      <c r="C161" s="645"/>
      <c r="D161" s="645"/>
      <c r="E161" s="73"/>
      <c r="F161" s="73"/>
      <c r="G161" s="73"/>
      <c r="H161" s="73"/>
      <c r="I161" s="74">
        <v>653</v>
      </c>
      <c r="J161" s="75">
        <v>11</v>
      </c>
      <c r="K161" s="75">
        <v>1</v>
      </c>
      <c r="L161" s="76" t="s">
        <v>417</v>
      </c>
      <c r="M161" s="74">
        <v>0</v>
      </c>
      <c r="N161" s="103">
        <f>N162</f>
        <v>1311.2</v>
      </c>
      <c r="O161" s="103">
        <f t="shared" si="56"/>
        <v>0</v>
      </c>
      <c r="P161" s="103">
        <f t="shared" si="56"/>
        <v>0</v>
      </c>
      <c r="Q161" s="103">
        <f t="shared" si="56"/>
        <v>0</v>
      </c>
      <c r="R161" s="103">
        <f t="shared" si="56"/>
        <v>0</v>
      </c>
      <c r="S161" s="103">
        <f t="shared" si="56"/>
        <v>0</v>
      </c>
      <c r="T161" s="103">
        <f t="shared" si="56"/>
        <v>1261.2</v>
      </c>
      <c r="U161" s="103">
        <f t="shared" si="56"/>
        <v>0</v>
      </c>
      <c r="V161" s="103">
        <f t="shared" si="56"/>
        <v>1261.2</v>
      </c>
      <c r="W161" s="103">
        <f t="shared" si="56"/>
        <v>0</v>
      </c>
    </row>
    <row r="162" spans="1:23" ht="37.5" customHeight="1">
      <c r="A162" s="641" t="s">
        <v>222</v>
      </c>
      <c r="B162" s="641"/>
      <c r="C162" s="641"/>
      <c r="D162" s="641"/>
      <c r="E162" s="641"/>
      <c r="F162" s="641"/>
      <c r="G162" s="641"/>
      <c r="H162" s="641"/>
      <c r="I162" s="131">
        <v>653</v>
      </c>
      <c r="J162" s="130">
        <v>11</v>
      </c>
      <c r="K162" s="130">
        <v>1</v>
      </c>
      <c r="L162" s="161" t="s">
        <v>418</v>
      </c>
      <c r="M162" s="131">
        <v>0</v>
      </c>
      <c r="N162" s="132">
        <f>N163+N168</f>
        <v>1311.2</v>
      </c>
      <c r="O162" s="132">
        <f aca="true" t="shared" si="57" ref="O162:W162">O163+O168</f>
        <v>0</v>
      </c>
      <c r="P162" s="132">
        <f t="shared" si="57"/>
        <v>0</v>
      </c>
      <c r="Q162" s="132">
        <f t="shared" si="57"/>
        <v>0</v>
      </c>
      <c r="R162" s="132">
        <f t="shared" si="57"/>
        <v>0</v>
      </c>
      <c r="S162" s="132">
        <f t="shared" si="57"/>
        <v>0</v>
      </c>
      <c r="T162" s="132">
        <f t="shared" si="57"/>
        <v>1261.2</v>
      </c>
      <c r="U162" s="132">
        <f t="shared" si="57"/>
        <v>0</v>
      </c>
      <c r="V162" s="132">
        <f t="shared" si="57"/>
        <v>1261.2</v>
      </c>
      <c r="W162" s="132">
        <f t="shared" si="57"/>
        <v>0</v>
      </c>
    </row>
    <row r="163" spans="1:23" s="12" customFormat="1" ht="26.25" customHeight="1">
      <c r="A163" s="641" t="s">
        <v>211</v>
      </c>
      <c r="B163" s="641"/>
      <c r="C163" s="641"/>
      <c r="D163" s="641"/>
      <c r="E163" s="641"/>
      <c r="F163" s="641"/>
      <c r="G163" s="641"/>
      <c r="H163" s="641"/>
      <c r="I163" s="131">
        <v>653</v>
      </c>
      <c r="J163" s="130">
        <v>11</v>
      </c>
      <c r="K163" s="130">
        <v>1</v>
      </c>
      <c r="L163" s="161" t="s">
        <v>418</v>
      </c>
      <c r="M163" s="131">
        <v>100</v>
      </c>
      <c r="N163" s="132">
        <f>N164</f>
        <v>661.2</v>
      </c>
      <c r="O163" s="132">
        <f aca="true" t="shared" si="58" ref="O163:W163">O164</f>
        <v>0</v>
      </c>
      <c r="P163" s="132">
        <f t="shared" si="58"/>
        <v>0</v>
      </c>
      <c r="Q163" s="132">
        <f t="shared" si="58"/>
        <v>0</v>
      </c>
      <c r="R163" s="132">
        <f t="shared" si="58"/>
        <v>0</v>
      </c>
      <c r="S163" s="132">
        <f t="shared" si="58"/>
        <v>0</v>
      </c>
      <c r="T163" s="132">
        <f t="shared" si="58"/>
        <v>661.2</v>
      </c>
      <c r="U163" s="132">
        <f t="shared" si="58"/>
        <v>0</v>
      </c>
      <c r="V163" s="132">
        <f t="shared" si="58"/>
        <v>661.2</v>
      </c>
      <c r="W163" s="132">
        <f t="shared" si="58"/>
        <v>0</v>
      </c>
    </row>
    <row r="164" spans="1:23" s="12" customFormat="1" ht="21" customHeight="1">
      <c r="A164" s="641" t="s">
        <v>211</v>
      </c>
      <c r="B164" s="641"/>
      <c r="C164" s="641"/>
      <c r="D164" s="641"/>
      <c r="E164" s="641"/>
      <c r="F164" s="641"/>
      <c r="G164" s="641"/>
      <c r="H164" s="641"/>
      <c r="I164" s="131">
        <v>653</v>
      </c>
      <c r="J164" s="130">
        <v>11</v>
      </c>
      <c r="K164" s="130">
        <v>1</v>
      </c>
      <c r="L164" s="161" t="s">
        <v>418</v>
      </c>
      <c r="M164" s="131">
        <v>110</v>
      </c>
      <c r="N164" s="132">
        <f>N165+N166+N167</f>
        <v>661.2</v>
      </c>
      <c r="O164" s="132">
        <f aca="true" t="shared" si="59" ref="O164:W164">O165+O166+O167</f>
        <v>0</v>
      </c>
      <c r="P164" s="132">
        <f t="shared" si="59"/>
        <v>0</v>
      </c>
      <c r="Q164" s="132">
        <f t="shared" si="59"/>
        <v>0</v>
      </c>
      <c r="R164" s="132">
        <f t="shared" si="59"/>
        <v>0</v>
      </c>
      <c r="S164" s="132">
        <f t="shared" si="59"/>
        <v>0</v>
      </c>
      <c r="T164" s="132">
        <f t="shared" si="59"/>
        <v>661.2</v>
      </c>
      <c r="U164" s="132">
        <f t="shared" si="59"/>
        <v>0</v>
      </c>
      <c r="V164" s="132">
        <f t="shared" si="59"/>
        <v>661.2</v>
      </c>
      <c r="W164" s="132">
        <f t="shared" si="59"/>
        <v>0</v>
      </c>
    </row>
    <row r="165" spans="1:23" ht="19.5" customHeight="1">
      <c r="A165" s="641" t="s">
        <v>320</v>
      </c>
      <c r="B165" s="641"/>
      <c r="C165" s="641"/>
      <c r="D165" s="641"/>
      <c r="E165" s="641"/>
      <c r="F165" s="641"/>
      <c r="G165" s="641"/>
      <c r="H165" s="641"/>
      <c r="I165" s="131">
        <v>653</v>
      </c>
      <c r="J165" s="130">
        <v>11</v>
      </c>
      <c r="K165" s="130">
        <v>1</v>
      </c>
      <c r="L165" s="161" t="s">
        <v>418</v>
      </c>
      <c r="M165" s="131">
        <v>111</v>
      </c>
      <c r="N165" s="132">
        <v>504</v>
      </c>
      <c r="O165" s="132">
        <v>0</v>
      </c>
      <c r="P165" s="132"/>
      <c r="Q165" s="132"/>
      <c r="R165" s="132"/>
      <c r="S165" s="132"/>
      <c r="T165" s="132">
        <v>504</v>
      </c>
      <c r="U165" s="132">
        <v>0</v>
      </c>
      <c r="V165" s="132">
        <v>504</v>
      </c>
      <c r="W165" s="132">
        <v>0</v>
      </c>
    </row>
    <row r="166" spans="1:23" ht="29.25" customHeight="1">
      <c r="A166" s="641" t="s">
        <v>324</v>
      </c>
      <c r="B166" s="641"/>
      <c r="C166" s="641"/>
      <c r="D166" s="641"/>
      <c r="E166" s="641"/>
      <c r="F166" s="641"/>
      <c r="G166" s="641"/>
      <c r="H166" s="641"/>
      <c r="I166" s="131">
        <v>653</v>
      </c>
      <c r="J166" s="130">
        <v>11</v>
      </c>
      <c r="K166" s="130">
        <v>1</v>
      </c>
      <c r="L166" s="161" t="s">
        <v>418</v>
      </c>
      <c r="M166" s="131">
        <v>112</v>
      </c>
      <c r="N166" s="132">
        <v>5</v>
      </c>
      <c r="O166" s="132">
        <v>0</v>
      </c>
      <c r="P166" s="132"/>
      <c r="Q166" s="132"/>
      <c r="R166" s="132"/>
      <c r="S166" s="132"/>
      <c r="T166" s="132">
        <v>5</v>
      </c>
      <c r="U166" s="132">
        <v>0</v>
      </c>
      <c r="V166" s="132">
        <v>5</v>
      </c>
      <c r="W166" s="132">
        <v>0</v>
      </c>
    </row>
    <row r="167" spans="1:23" ht="38.25" customHeight="1">
      <c r="A167" s="652" t="s">
        <v>449</v>
      </c>
      <c r="B167" s="653"/>
      <c r="C167" s="653"/>
      <c r="D167" s="654"/>
      <c r="E167" s="133"/>
      <c r="F167" s="133"/>
      <c r="G167" s="133"/>
      <c r="H167" s="133"/>
      <c r="I167" s="131">
        <v>653</v>
      </c>
      <c r="J167" s="130">
        <v>11</v>
      </c>
      <c r="K167" s="130">
        <v>1</v>
      </c>
      <c r="L167" s="161" t="s">
        <v>418</v>
      </c>
      <c r="M167" s="131">
        <v>119</v>
      </c>
      <c r="N167" s="132">
        <v>152.2</v>
      </c>
      <c r="O167" s="132">
        <v>0</v>
      </c>
      <c r="P167" s="132"/>
      <c r="Q167" s="132"/>
      <c r="R167" s="132"/>
      <c r="S167" s="132"/>
      <c r="T167" s="132">
        <v>152.2</v>
      </c>
      <c r="U167" s="132">
        <v>0</v>
      </c>
      <c r="V167" s="132">
        <v>152.2</v>
      </c>
      <c r="W167" s="132">
        <v>0</v>
      </c>
    </row>
    <row r="168" spans="1:23" ht="29.25" customHeight="1">
      <c r="A168" s="641" t="s">
        <v>206</v>
      </c>
      <c r="B168" s="641"/>
      <c r="C168" s="641"/>
      <c r="D168" s="641"/>
      <c r="E168" s="641"/>
      <c r="F168" s="641"/>
      <c r="G168" s="641"/>
      <c r="H168" s="641"/>
      <c r="I168" s="131">
        <v>653</v>
      </c>
      <c r="J168" s="130">
        <v>11</v>
      </c>
      <c r="K168" s="130">
        <v>1</v>
      </c>
      <c r="L168" s="161" t="s">
        <v>418</v>
      </c>
      <c r="M168" s="131">
        <v>200</v>
      </c>
      <c r="N168" s="132">
        <f>N169</f>
        <v>650</v>
      </c>
      <c r="O168" s="132">
        <f aca="true" t="shared" si="60" ref="O168:W169">O169</f>
        <v>0</v>
      </c>
      <c r="P168" s="132">
        <f t="shared" si="60"/>
        <v>0</v>
      </c>
      <c r="Q168" s="132">
        <f t="shared" si="60"/>
        <v>0</v>
      </c>
      <c r="R168" s="132">
        <f t="shared" si="60"/>
        <v>0</v>
      </c>
      <c r="S168" s="132">
        <f t="shared" si="60"/>
        <v>0</v>
      </c>
      <c r="T168" s="132">
        <f t="shared" si="60"/>
        <v>600</v>
      </c>
      <c r="U168" s="132">
        <f t="shared" si="60"/>
        <v>0</v>
      </c>
      <c r="V168" s="132">
        <f t="shared" si="60"/>
        <v>600</v>
      </c>
      <c r="W168" s="132">
        <f t="shared" si="60"/>
        <v>0</v>
      </c>
    </row>
    <row r="169" spans="1:23" ht="29.25" customHeight="1">
      <c r="A169" s="642" t="s">
        <v>203</v>
      </c>
      <c r="B169" s="642"/>
      <c r="C169" s="642"/>
      <c r="D169" s="642"/>
      <c r="E169" s="642"/>
      <c r="F169" s="642"/>
      <c r="G169" s="642"/>
      <c r="H169" s="642"/>
      <c r="I169" s="17">
        <v>653</v>
      </c>
      <c r="J169" s="18">
        <v>11</v>
      </c>
      <c r="K169" s="18">
        <v>1</v>
      </c>
      <c r="L169" s="69" t="s">
        <v>418</v>
      </c>
      <c r="M169" s="17">
        <v>240</v>
      </c>
      <c r="N169" s="104">
        <f>N170</f>
        <v>650</v>
      </c>
      <c r="O169" s="104">
        <f t="shared" si="60"/>
        <v>0</v>
      </c>
      <c r="P169" s="104">
        <f t="shared" si="60"/>
        <v>0</v>
      </c>
      <c r="Q169" s="104">
        <f t="shared" si="60"/>
        <v>0</v>
      </c>
      <c r="R169" s="104">
        <f t="shared" si="60"/>
        <v>0</v>
      </c>
      <c r="S169" s="104">
        <f t="shared" si="60"/>
        <v>0</v>
      </c>
      <c r="T169" s="104">
        <f t="shared" si="60"/>
        <v>600</v>
      </c>
      <c r="U169" s="104">
        <f t="shared" si="60"/>
        <v>0</v>
      </c>
      <c r="V169" s="104">
        <f t="shared" si="60"/>
        <v>600</v>
      </c>
      <c r="W169" s="104">
        <f t="shared" si="60"/>
        <v>0</v>
      </c>
    </row>
    <row r="170" spans="1:23" ht="27.75" customHeight="1">
      <c r="A170" s="661" t="s">
        <v>321</v>
      </c>
      <c r="B170" s="661"/>
      <c r="C170" s="661"/>
      <c r="D170" s="661"/>
      <c r="E170" s="661"/>
      <c r="F170" s="114"/>
      <c r="G170" s="114"/>
      <c r="H170" s="114"/>
      <c r="I170" s="17">
        <v>653</v>
      </c>
      <c r="J170" s="18">
        <v>11</v>
      </c>
      <c r="K170" s="18">
        <v>1</v>
      </c>
      <c r="L170" s="69" t="s">
        <v>418</v>
      </c>
      <c r="M170" s="17">
        <v>244</v>
      </c>
      <c r="N170" s="104">
        <v>650</v>
      </c>
      <c r="O170" s="104">
        <v>0</v>
      </c>
      <c r="P170" s="104"/>
      <c r="Q170" s="104"/>
      <c r="R170" s="104"/>
      <c r="S170" s="104"/>
      <c r="T170" s="104">
        <v>600</v>
      </c>
      <c r="U170" s="104">
        <v>0</v>
      </c>
      <c r="V170" s="104">
        <v>600</v>
      </c>
      <c r="W170" s="104"/>
    </row>
  </sheetData>
  <sheetProtection/>
  <mergeCells count="179">
    <mergeCell ref="P9:S9"/>
    <mergeCell ref="P10:P11"/>
    <mergeCell ref="A15:H15"/>
    <mergeCell ref="A16:D16"/>
    <mergeCell ref="A9:G11"/>
    <mergeCell ref="N9:N11"/>
    <mergeCell ref="O9:O11"/>
    <mergeCell ref="S10:S11"/>
    <mergeCell ref="A12:D12"/>
    <mergeCell ref="A13:H13"/>
    <mergeCell ref="Q10:Q11"/>
    <mergeCell ref="R10:R11"/>
    <mergeCell ref="A17:H17"/>
    <mergeCell ref="I10:M10"/>
    <mergeCell ref="A35:E35"/>
    <mergeCell ref="A24:D24"/>
    <mergeCell ref="A26:H26"/>
    <mergeCell ref="A25:H25"/>
    <mergeCell ref="A18:H18"/>
    <mergeCell ref="A44:E44"/>
    <mergeCell ref="A20:H20"/>
    <mergeCell ref="A23:H23"/>
    <mergeCell ref="A19:H19"/>
    <mergeCell ref="A21:E21"/>
    <mergeCell ref="A22:D22"/>
    <mergeCell ref="A38:H38"/>
    <mergeCell ref="A37:E37"/>
    <mergeCell ref="A32:H32"/>
    <mergeCell ref="A34:H34"/>
    <mergeCell ref="A60:H60"/>
    <mergeCell ref="A49:H49"/>
    <mergeCell ref="A47:D47"/>
    <mergeCell ref="A39:H39"/>
    <mergeCell ref="A41:H41"/>
    <mergeCell ref="A40:D40"/>
    <mergeCell ref="A42:E42"/>
    <mergeCell ref="A43:H43"/>
    <mergeCell ref="A46:H46"/>
    <mergeCell ref="A48:H48"/>
    <mergeCell ref="A80:D80"/>
    <mergeCell ref="A144:D144"/>
    <mergeCell ref="A50:H50"/>
    <mergeCell ref="A53:H53"/>
    <mergeCell ref="A54:H54"/>
    <mergeCell ref="A56:H56"/>
    <mergeCell ref="A51:H51"/>
    <mergeCell ref="A55:H55"/>
    <mergeCell ref="A61:D61"/>
    <mergeCell ref="A59:H59"/>
    <mergeCell ref="A77:H77"/>
    <mergeCell ref="A143:D143"/>
    <mergeCell ref="A66:D66"/>
    <mergeCell ref="A73:H73"/>
    <mergeCell ref="A69:D69"/>
    <mergeCell ref="A67:H67"/>
    <mergeCell ref="A68:H68"/>
    <mergeCell ref="A70:H70"/>
    <mergeCell ref="A71:H71"/>
    <mergeCell ref="A72:H72"/>
    <mergeCell ref="A82:H82"/>
    <mergeCell ref="A84:H84"/>
    <mergeCell ref="A89:H89"/>
    <mergeCell ref="A83:H83"/>
    <mergeCell ref="A85:D85"/>
    <mergeCell ref="A74:H74"/>
    <mergeCell ref="A78:H78"/>
    <mergeCell ref="A79:H79"/>
    <mergeCell ref="A75:D75"/>
    <mergeCell ref="A76:H76"/>
    <mergeCell ref="A110:H110"/>
    <mergeCell ref="A111:H111"/>
    <mergeCell ref="A108:H108"/>
    <mergeCell ref="A109:H109"/>
    <mergeCell ref="A101:D101"/>
    <mergeCell ref="A92:H92"/>
    <mergeCell ref="A93:H93"/>
    <mergeCell ref="A94:H94"/>
    <mergeCell ref="A96:H96"/>
    <mergeCell ref="A97:H97"/>
    <mergeCell ref="A131:H131"/>
    <mergeCell ref="A114:H114"/>
    <mergeCell ref="A115:H115"/>
    <mergeCell ref="A116:H116"/>
    <mergeCell ref="A117:D117"/>
    <mergeCell ref="A141:H141"/>
    <mergeCell ref="A134:H134"/>
    <mergeCell ref="A120:H120"/>
    <mergeCell ref="A125:H125"/>
    <mergeCell ref="A118:H118"/>
    <mergeCell ref="A126:D126"/>
    <mergeCell ref="A127:D127"/>
    <mergeCell ref="A128:H128"/>
    <mergeCell ref="A129:H129"/>
    <mergeCell ref="A130:H130"/>
    <mergeCell ref="A150:H150"/>
    <mergeCell ref="A132:H132"/>
    <mergeCell ref="A133:D133"/>
    <mergeCell ref="A148:H148"/>
    <mergeCell ref="A149:H149"/>
    <mergeCell ref="A135:H135"/>
    <mergeCell ref="A136:H136"/>
    <mergeCell ref="A137:H137"/>
    <mergeCell ref="A139:H139"/>
    <mergeCell ref="A140:H140"/>
    <mergeCell ref="A142:H142"/>
    <mergeCell ref="A138:D138"/>
    <mergeCell ref="A145:H145"/>
    <mergeCell ref="A146:D146"/>
    <mergeCell ref="A147:H147"/>
    <mergeCell ref="A151:H151"/>
    <mergeCell ref="A153:H153"/>
    <mergeCell ref="A154:H154"/>
    <mergeCell ref="A152:D152"/>
    <mergeCell ref="A160:H160"/>
    <mergeCell ref="A159:H159"/>
    <mergeCell ref="A155:D155"/>
    <mergeCell ref="A156:H156"/>
    <mergeCell ref="A157:H157"/>
    <mergeCell ref="A158:H158"/>
    <mergeCell ref="A161:D161"/>
    <mergeCell ref="A162:H162"/>
    <mergeCell ref="A170:E170"/>
    <mergeCell ref="A163:H163"/>
    <mergeCell ref="A164:H164"/>
    <mergeCell ref="A165:H165"/>
    <mergeCell ref="A166:H166"/>
    <mergeCell ref="A168:H168"/>
    <mergeCell ref="A169:H169"/>
    <mergeCell ref="A167:D167"/>
    <mergeCell ref="A107:H107"/>
    <mergeCell ref="A62:D62"/>
    <mergeCell ref="A63:D63"/>
    <mergeCell ref="A64:D64"/>
    <mergeCell ref="A65:D65"/>
    <mergeCell ref="A100:H100"/>
    <mergeCell ref="A102:H102"/>
    <mergeCell ref="A103:H103"/>
    <mergeCell ref="A104:H104"/>
    <mergeCell ref="A105:H105"/>
    <mergeCell ref="A52:D52"/>
    <mergeCell ref="A57:D57"/>
    <mergeCell ref="A58:D58"/>
    <mergeCell ref="A106:H106"/>
    <mergeCell ref="A98:H98"/>
    <mergeCell ref="A99:H99"/>
    <mergeCell ref="A90:D90"/>
    <mergeCell ref="A91:H91"/>
    <mergeCell ref="A95:H95"/>
    <mergeCell ref="A81:H81"/>
    <mergeCell ref="W9:W11"/>
    <mergeCell ref="A6:W7"/>
    <mergeCell ref="A36:D36"/>
    <mergeCell ref="A27:H27"/>
    <mergeCell ref="A28:H28"/>
    <mergeCell ref="A29:H29"/>
    <mergeCell ref="A31:H31"/>
    <mergeCell ref="A33:H33"/>
    <mergeCell ref="A30:D30"/>
    <mergeCell ref="A14:H14"/>
    <mergeCell ref="A113:D113"/>
    <mergeCell ref="U1:W1"/>
    <mergeCell ref="U2:W2"/>
    <mergeCell ref="U3:W3"/>
    <mergeCell ref="U4:W4"/>
    <mergeCell ref="U5:W5"/>
    <mergeCell ref="I9:M9"/>
    <mergeCell ref="T9:T11"/>
    <mergeCell ref="U9:U11"/>
    <mergeCell ref="V9:V11"/>
    <mergeCell ref="A45:H45"/>
    <mergeCell ref="A122:H122"/>
    <mergeCell ref="A123:H123"/>
    <mergeCell ref="A124:H124"/>
    <mergeCell ref="A86:H86"/>
    <mergeCell ref="A87:H87"/>
    <mergeCell ref="A88:H88"/>
    <mergeCell ref="A121:D121"/>
    <mergeCell ref="A119:E119"/>
    <mergeCell ref="A112:D112"/>
  </mergeCells>
  <printOptions/>
  <pageMargins left="0.2362204724409449" right="0.1968503937007874" top="0.1968503937007874" bottom="0.11811023622047245" header="0.31496062992125984" footer="0.31496062992125984"/>
  <pageSetup fitToHeight="1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view="pageBreakPreview" zoomScale="60" zoomScaleNormal="87" zoomScalePageLayoutView="0" workbookViewId="0" topLeftCell="A1">
      <selection activeCell="L172" sqref="L172"/>
    </sheetView>
  </sheetViews>
  <sheetFormatPr defaultColWidth="9.140625" defaultRowHeight="15"/>
  <cols>
    <col min="1" max="1" width="19.00390625" style="30" customWidth="1"/>
    <col min="2" max="2" width="27.7109375" style="30" customWidth="1"/>
    <col min="3" max="3" width="74.57421875" style="30" customWidth="1"/>
    <col min="4" max="16384" width="9.140625" style="30" customWidth="1"/>
  </cols>
  <sheetData>
    <row r="1" ht="15.75">
      <c r="C1" s="180" t="s">
        <v>142</v>
      </c>
    </row>
    <row r="2" ht="15.75">
      <c r="C2" s="180" t="s">
        <v>30</v>
      </c>
    </row>
    <row r="3" ht="15.75">
      <c r="C3" s="180" t="s">
        <v>31</v>
      </c>
    </row>
    <row r="4" ht="15.75">
      <c r="C4" s="180" t="s">
        <v>325</v>
      </c>
    </row>
    <row r="5" ht="15.75">
      <c r="C5" s="180" t="s">
        <v>487</v>
      </c>
    </row>
    <row r="7" spans="1:3" ht="18.75">
      <c r="A7" s="503" t="s">
        <v>100</v>
      </c>
      <c r="B7" s="503"/>
      <c r="C7" s="503"/>
    </row>
    <row r="9" spans="1:3" ht="38.25" customHeight="1">
      <c r="A9" s="504" t="s">
        <v>81</v>
      </c>
      <c r="B9" s="504"/>
      <c r="C9" s="504" t="s">
        <v>82</v>
      </c>
    </row>
    <row r="10" spans="1:3" ht="47.25">
      <c r="A10" s="57" t="s">
        <v>83</v>
      </c>
      <c r="B10" s="57" t="s">
        <v>84</v>
      </c>
      <c r="C10" s="504"/>
    </row>
    <row r="11" spans="1:3" ht="15" customHeight="1">
      <c r="A11" s="505">
        <v>653</v>
      </c>
      <c r="B11" s="506"/>
      <c r="C11" s="505" t="s">
        <v>310</v>
      </c>
    </row>
    <row r="12" spans="1:3" ht="15" customHeight="1">
      <c r="A12" s="505"/>
      <c r="B12" s="506"/>
      <c r="C12" s="505"/>
    </row>
    <row r="13" spans="1:3" ht="47.25" customHeight="1">
      <c r="A13" s="500">
        <v>653</v>
      </c>
      <c r="B13" s="500" t="s">
        <v>104</v>
      </c>
      <c r="C13" s="501" t="s">
        <v>56</v>
      </c>
    </row>
    <row r="14" spans="1:3" ht="26.25" customHeight="1">
      <c r="A14" s="500"/>
      <c r="B14" s="500"/>
      <c r="C14" s="501"/>
    </row>
    <row r="15" spans="1:3" ht="70.5" customHeight="1">
      <c r="A15" s="106">
        <v>653</v>
      </c>
      <c r="B15" s="378" t="s">
        <v>556</v>
      </c>
      <c r="C15" s="128" t="s">
        <v>362</v>
      </c>
    </row>
    <row r="16" spans="1:3" ht="72.75" customHeight="1">
      <c r="A16" s="106">
        <v>653</v>
      </c>
      <c r="B16" s="378" t="s">
        <v>557</v>
      </c>
      <c r="C16" s="128" t="s">
        <v>382</v>
      </c>
    </row>
    <row r="17" spans="1:3" ht="63">
      <c r="A17" s="106">
        <v>653</v>
      </c>
      <c r="B17" s="106" t="s">
        <v>85</v>
      </c>
      <c r="C17" s="108" t="s">
        <v>343</v>
      </c>
    </row>
    <row r="18" spans="1:3" ht="78.75">
      <c r="A18" s="99">
        <v>653</v>
      </c>
      <c r="B18" s="99" t="s">
        <v>86</v>
      </c>
      <c r="C18" s="100" t="s">
        <v>344</v>
      </c>
    </row>
    <row r="19" spans="1:3" ht="31.5">
      <c r="A19" s="99">
        <v>653</v>
      </c>
      <c r="B19" s="99" t="s">
        <v>87</v>
      </c>
      <c r="C19" s="100" t="s">
        <v>345</v>
      </c>
    </row>
    <row r="20" spans="1:3" ht="25.5" customHeight="1">
      <c r="A20" s="99">
        <v>653</v>
      </c>
      <c r="B20" s="99" t="s">
        <v>88</v>
      </c>
      <c r="C20" s="100" t="s">
        <v>346</v>
      </c>
    </row>
    <row r="21" spans="1:3" ht="31.5">
      <c r="A21" s="99">
        <v>653</v>
      </c>
      <c r="B21" s="99" t="s">
        <v>89</v>
      </c>
      <c r="C21" s="27" t="s">
        <v>347</v>
      </c>
    </row>
    <row r="22" spans="1:3" ht="78.75">
      <c r="A22" s="99">
        <v>653</v>
      </c>
      <c r="B22" s="99" t="s">
        <v>90</v>
      </c>
      <c r="C22" s="100" t="s">
        <v>348</v>
      </c>
    </row>
    <row r="23" spans="1:3" ht="78.75">
      <c r="A23" s="99">
        <v>653</v>
      </c>
      <c r="B23" s="99" t="s">
        <v>91</v>
      </c>
      <c r="C23" s="100" t="s">
        <v>349</v>
      </c>
    </row>
    <row r="24" spans="1:3" ht="78.75">
      <c r="A24" s="99">
        <v>653</v>
      </c>
      <c r="B24" s="99" t="s">
        <v>92</v>
      </c>
      <c r="C24" s="100" t="s">
        <v>350</v>
      </c>
    </row>
    <row r="25" spans="1:3" ht="78.75">
      <c r="A25" s="99">
        <v>653</v>
      </c>
      <c r="B25" s="99" t="s">
        <v>93</v>
      </c>
      <c r="C25" s="100" t="s">
        <v>351</v>
      </c>
    </row>
    <row r="26" spans="1:3" ht="47.25">
      <c r="A26" s="99">
        <v>653</v>
      </c>
      <c r="B26" s="99" t="s">
        <v>94</v>
      </c>
      <c r="C26" s="27" t="s">
        <v>352</v>
      </c>
    </row>
    <row r="27" spans="1:3" ht="63">
      <c r="A27" s="99">
        <v>653</v>
      </c>
      <c r="B27" s="99" t="s">
        <v>95</v>
      </c>
      <c r="C27" s="100" t="s">
        <v>353</v>
      </c>
    </row>
    <row r="28" spans="1:3" ht="63">
      <c r="A28" s="99">
        <v>653</v>
      </c>
      <c r="B28" s="99" t="s">
        <v>96</v>
      </c>
      <c r="C28" s="100" t="s">
        <v>354</v>
      </c>
    </row>
    <row r="29" spans="1:3" ht="31.5">
      <c r="A29" s="99">
        <v>653</v>
      </c>
      <c r="B29" s="99" t="s">
        <v>97</v>
      </c>
      <c r="C29" s="100" t="s">
        <v>355</v>
      </c>
    </row>
    <row r="30" spans="1:3" ht="31.5">
      <c r="A30" s="99">
        <v>653</v>
      </c>
      <c r="B30" s="99" t="s">
        <v>179</v>
      </c>
      <c r="C30" s="100" t="s">
        <v>356</v>
      </c>
    </row>
    <row r="31" spans="1:3" ht="15.75">
      <c r="A31" s="99">
        <v>653</v>
      </c>
      <c r="B31" s="99" t="s">
        <v>98</v>
      </c>
      <c r="C31" s="27" t="s">
        <v>99</v>
      </c>
    </row>
    <row r="32" spans="1:3" ht="15.75">
      <c r="A32" s="99">
        <v>653</v>
      </c>
      <c r="B32" s="99" t="s">
        <v>558</v>
      </c>
      <c r="C32" s="27" t="s">
        <v>102</v>
      </c>
    </row>
    <row r="33" spans="1:3" ht="15.75">
      <c r="A33" s="58"/>
      <c r="B33" s="59"/>
      <c r="C33" s="59"/>
    </row>
    <row r="34" spans="1:3" ht="30" customHeight="1">
      <c r="A34" s="502" t="s">
        <v>103</v>
      </c>
      <c r="B34" s="502"/>
      <c r="C34" s="502"/>
    </row>
  </sheetData>
  <sheetProtection/>
  <mergeCells count="10">
    <mergeCell ref="A13:A14"/>
    <mergeCell ref="B13:B14"/>
    <mergeCell ref="C13:C14"/>
    <mergeCell ref="A34:C34"/>
    <mergeCell ref="A7:C7"/>
    <mergeCell ref="A9:B9"/>
    <mergeCell ref="C9:C10"/>
    <mergeCell ref="A11:A12"/>
    <mergeCell ref="B11:B12"/>
    <mergeCell ref="C11:C12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C37"/>
  <sheetViews>
    <sheetView zoomScalePageLayoutView="0" workbookViewId="0" topLeftCell="A1">
      <selection activeCell="L172" sqref="L172"/>
    </sheetView>
  </sheetViews>
  <sheetFormatPr defaultColWidth="9.140625" defaultRowHeight="15"/>
  <cols>
    <col min="1" max="1" width="19.57421875" style="30" customWidth="1"/>
    <col min="2" max="2" width="25.8515625" style="30" customWidth="1"/>
    <col min="3" max="3" width="92.00390625" style="30" customWidth="1"/>
    <col min="4" max="5" width="23.421875" style="30" customWidth="1"/>
    <col min="6" max="16384" width="9.140625" style="30" customWidth="1"/>
  </cols>
  <sheetData>
    <row r="1" ht="15.75">
      <c r="C1" s="41" t="s">
        <v>114</v>
      </c>
    </row>
    <row r="2" ht="15.75">
      <c r="C2" s="41" t="s">
        <v>250</v>
      </c>
    </row>
    <row r="3" ht="15.75">
      <c r="C3" s="41"/>
    </row>
    <row r="4" spans="1:3" ht="42" customHeight="1">
      <c r="A4" s="503" t="s">
        <v>115</v>
      </c>
      <c r="B4" s="503"/>
      <c r="C4" s="503"/>
    </row>
    <row r="6" spans="1:3" ht="15.75">
      <c r="A6" s="518" t="s">
        <v>81</v>
      </c>
      <c r="B6" s="518"/>
      <c r="C6" s="519" t="s">
        <v>82</v>
      </c>
    </row>
    <row r="7" spans="1:3" ht="47.25">
      <c r="A7" s="98" t="s">
        <v>83</v>
      </c>
      <c r="B7" s="98" t="s">
        <v>84</v>
      </c>
      <c r="C7" s="520"/>
    </row>
    <row r="8" spans="1:3" ht="15" customHeight="1">
      <c r="A8" s="521" t="s">
        <v>124</v>
      </c>
      <c r="B8" s="515" t="s">
        <v>105</v>
      </c>
      <c r="C8" s="510"/>
    </row>
    <row r="9" spans="1:3" ht="15" customHeight="1">
      <c r="A9" s="521"/>
      <c r="B9" s="516"/>
      <c r="C9" s="517"/>
    </row>
    <row r="10" spans="1:3" ht="3" customHeight="1">
      <c r="A10" s="521"/>
      <c r="B10" s="511"/>
      <c r="C10" s="512"/>
    </row>
    <row r="11" spans="1:3" ht="31.5">
      <c r="A11" s="340" t="s">
        <v>124</v>
      </c>
      <c r="B11" s="295" t="s">
        <v>106</v>
      </c>
      <c r="C11" s="108" t="s">
        <v>357</v>
      </c>
    </row>
    <row r="12" spans="1:3" ht="32.25" customHeight="1">
      <c r="A12" s="341">
        <v>182</v>
      </c>
      <c r="B12" s="513" t="s">
        <v>107</v>
      </c>
      <c r="C12" s="514"/>
    </row>
    <row r="13" spans="1:3" ht="63">
      <c r="A13" s="340">
        <v>182</v>
      </c>
      <c r="B13" s="295" t="s">
        <v>108</v>
      </c>
      <c r="C13" s="108" t="s">
        <v>192</v>
      </c>
    </row>
    <row r="14" spans="1:3" ht="78.75">
      <c r="A14" s="340">
        <v>182</v>
      </c>
      <c r="B14" s="295" t="s">
        <v>180</v>
      </c>
      <c r="C14" s="107" t="s">
        <v>181</v>
      </c>
    </row>
    <row r="15" spans="1:3" ht="31.5">
      <c r="A15" s="340">
        <v>182</v>
      </c>
      <c r="B15" s="295" t="s">
        <v>109</v>
      </c>
      <c r="C15" s="107" t="s">
        <v>182</v>
      </c>
    </row>
    <row r="16" spans="1:3" ht="63">
      <c r="A16" s="340">
        <v>182</v>
      </c>
      <c r="B16" s="295" t="s">
        <v>110</v>
      </c>
      <c r="C16" s="107" t="s">
        <v>183</v>
      </c>
    </row>
    <row r="17" spans="1:3" ht="18.75">
      <c r="A17" s="340">
        <v>182</v>
      </c>
      <c r="B17" s="295" t="s">
        <v>559</v>
      </c>
      <c r="C17" s="108" t="s">
        <v>184</v>
      </c>
    </row>
    <row r="18" spans="1:3" ht="31.5">
      <c r="A18" s="340">
        <v>182</v>
      </c>
      <c r="B18" s="295" t="s">
        <v>111</v>
      </c>
      <c r="C18" s="108" t="s">
        <v>186</v>
      </c>
    </row>
    <row r="19" spans="1:3" ht="31.5">
      <c r="A19" s="340">
        <v>182</v>
      </c>
      <c r="B19" s="295" t="s">
        <v>560</v>
      </c>
      <c r="C19" s="108" t="s">
        <v>561</v>
      </c>
    </row>
    <row r="20" spans="1:3" ht="34.5">
      <c r="A20" s="340">
        <v>182</v>
      </c>
      <c r="B20" s="295" t="s">
        <v>112</v>
      </c>
      <c r="C20" s="108" t="s">
        <v>187</v>
      </c>
    </row>
    <row r="21" spans="1:3" ht="31.5">
      <c r="A21" s="340">
        <v>182</v>
      </c>
      <c r="B21" s="295" t="s">
        <v>97</v>
      </c>
      <c r="C21" s="108" t="s">
        <v>355</v>
      </c>
    </row>
    <row r="22" spans="1:3" ht="15" customHeight="1">
      <c r="A22" s="522">
        <v>188</v>
      </c>
      <c r="B22" s="509" t="s">
        <v>552</v>
      </c>
      <c r="C22" s="510"/>
    </row>
    <row r="23" spans="1:3" ht="26.25" customHeight="1">
      <c r="A23" s="523"/>
      <c r="B23" s="511"/>
      <c r="C23" s="512"/>
    </row>
    <row r="24" spans="1:3" ht="45" customHeight="1">
      <c r="A24" s="340">
        <v>188</v>
      </c>
      <c r="B24" s="295" t="s">
        <v>113</v>
      </c>
      <c r="C24" s="108" t="s">
        <v>358</v>
      </c>
    </row>
    <row r="25" spans="1:3" ht="45" customHeight="1">
      <c r="A25" s="379" t="s">
        <v>572</v>
      </c>
      <c r="B25" s="507" t="s">
        <v>571</v>
      </c>
      <c r="C25" s="508"/>
    </row>
    <row r="26" spans="1:3" ht="52.5" customHeight="1">
      <c r="A26" s="340">
        <v>322</v>
      </c>
      <c r="B26" s="295" t="s">
        <v>113</v>
      </c>
      <c r="C26" s="108" t="s">
        <v>358</v>
      </c>
    </row>
    <row r="27" spans="1:3" ht="52.5" customHeight="1">
      <c r="A27" s="379" t="s">
        <v>233</v>
      </c>
      <c r="B27" s="507" t="s">
        <v>563</v>
      </c>
      <c r="C27" s="508"/>
    </row>
    <row r="28" spans="1:3" ht="52.5" customHeight="1">
      <c r="A28" s="340" t="s">
        <v>233</v>
      </c>
      <c r="B28" s="295" t="s">
        <v>564</v>
      </c>
      <c r="C28" s="108" t="s">
        <v>562</v>
      </c>
    </row>
    <row r="29" spans="1:3" ht="73.5" customHeight="1">
      <c r="A29" s="340" t="s">
        <v>233</v>
      </c>
      <c r="B29" s="295" t="s">
        <v>565</v>
      </c>
      <c r="C29" s="108" t="s">
        <v>566</v>
      </c>
    </row>
    <row r="30" spans="1:3" ht="52.5" customHeight="1">
      <c r="A30" s="340" t="s">
        <v>233</v>
      </c>
      <c r="B30" s="295" t="s">
        <v>567</v>
      </c>
      <c r="C30" s="108" t="s">
        <v>568</v>
      </c>
    </row>
    <row r="31" spans="1:3" ht="59.25" customHeight="1">
      <c r="A31" s="340" t="s">
        <v>233</v>
      </c>
      <c r="B31" s="99" t="s">
        <v>569</v>
      </c>
      <c r="C31" s="108" t="s">
        <v>570</v>
      </c>
    </row>
    <row r="32" spans="1:3" ht="15.75">
      <c r="A32" s="109"/>
      <c r="B32" s="58"/>
      <c r="C32" s="110"/>
    </row>
    <row r="33" ht="15">
      <c r="A33" s="111" t="s">
        <v>188</v>
      </c>
    </row>
    <row r="34" ht="15.75">
      <c r="A34" s="60" t="s">
        <v>189</v>
      </c>
    </row>
    <row r="35" ht="15.75">
      <c r="A35" s="60" t="s">
        <v>116</v>
      </c>
    </row>
    <row r="36" ht="15.75">
      <c r="A36" s="60" t="s">
        <v>117</v>
      </c>
    </row>
    <row r="37" ht="15.75">
      <c r="A37" s="60" t="s">
        <v>126</v>
      </c>
    </row>
  </sheetData>
  <sheetProtection/>
  <mergeCells count="10">
    <mergeCell ref="B27:C27"/>
    <mergeCell ref="B25:C25"/>
    <mergeCell ref="B22:C23"/>
    <mergeCell ref="B12:C12"/>
    <mergeCell ref="B8:C10"/>
    <mergeCell ref="A4:C4"/>
    <mergeCell ref="A6:B6"/>
    <mergeCell ref="C6:C7"/>
    <mergeCell ref="A8:A10"/>
    <mergeCell ref="A22:A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C1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9.57421875" style="30" customWidth="1"/>
    <col min="2" max="2" width="25.8515625" style="30" customWidth="1"/>
    <col min="3" max="3" width="73.8515625" style="30" customWidth="1"/>
    <col min="4" max="5" width="23.421875" style="30" customWidth="1"/>
    <col min="6" max="16384" width="9.140625" style="30" customWidth="1"/>
  </cols>
  <sheetData>
    <row r="1" ht="15.75">
      <c r="C1" s="41" t="s">
        <v>463</v>
      </c>
    </row>
    <row r="2" ht="15.75">
      <c r="C2" s="41" t="s">
        <v>250</v>
      </c>
    </row>
    <row r="3" ht="16.5" customHeight="1">
      <c r="C3" s="41"/>
    </row>
    <row r="4" spans="1:3" ht="81" customHeight="1">
      <c r="A4" s="524" t="s">
        <v>278</v>
      </c>
      <c r="B4" s="524"/>
      <c r="C4" s="524"/>
    </row>
    <row r="5" ht="15.75" thickBot="1"/>
    <row r="6" spans="1:3" ht="15.75" customHeight="1">
      <c r="A6" s="527" t="s">
        <v>32</v>
      </c>
      <c r="B6" s="528"/>
      <c r="C6" s="529" t="s">
        <v>122</v>
      </c>
    </row>
    <row r="7" spans="1:3" ht="15.75">
      <c r="A7" s="525" t="s">
        <v>118</v>
      </c>
      <c r="B7" s="526"/>
      <c r="C7" s="530"/>
    </row>
    <row r="8" spans="1:3" ht="48" thickBot="1">
      <c r="A8" s="286" t="s">
        <v>83</v>
      </c>
      <c r="B8" s="287" t="s">
        <v>119</v>
      </c>
      <c r="C8" s="531"/>
    </row>
    <row r="9" spans="1:3" ht="16.5" thickBot="1">
      <c r="A9" s="383" t="s">
        <v>574</v>
      </c>
      <c r="B9" s="384"/>
      <c r="C9" s="385" t="s">
        <v>573</v>
      </c>
    </row>
    <row r="10" spans="1:3" ht="32.25" thickBot="1">
      <c r="A10" s="386">
        <v>11</v>
      </c>
      <c r="B10" s="387" t="s">
        <v>575</v>
      </c>
      <c r="C10" s="388" t="s">
        <v>576</v>
      </c>
    </row>
    <row r="11" spans="1:3" ht="15.75" thickBot="1">
      <c r="A11" s="288">
        <v>40</v>
      </c>
      <c r="B11" s="289" t="s">
        <v>152</v>
      </c>
      <c r="C11" s="290" t="s">
        <v>123</v>
      </c>
    </row>
    <row r="12" spans="1:3" ht="45">
      <c r="A12" s="389">
        <v>40</v>
      </c>
      <c r="B12" s="390" t="s">
        <v>153</v>
      </c>
      <c r="C12" s="390" t="s">
        <v>359</v>
      </c>
    </row>
    <row r="13" spans="1:3" ht="45">
      <c r="A13" s="380">
        <v>40</v>
      </c>
      <c r="B13" s="381" t="s">
        <v>154</v>
      </c>
      <c r="C13" s="381" t="s">
        <v>360</v>
      </c>
    </row>
    <row r="14" spans="1:3" ht="30">
      <c r="A14" s="380">
        <v>40</v>
      </c>
      <c r="B14" s="382" t="s">
        <v>578</v>
      </c>
      <c r="C14" s="382" t="s">
        <v>579</v>
      </c>
    </row>
    <row r="15" spans="1:3" ht="60">
      <c r="A15" s="380">
        <v>40</v>
      </c>
      <c r="B15" s="381" t="s">
        <v>156</v>
      </c>
      <c r="C15" s="381" t="s">
        <v>361</v>
      </c>
    </row>
    <row r="16" spans="1:3" ht="60">
      <c r="A16" s="380">
        <v>40</v>
      </c>
      <c r="B16" s="381" t="s">
        <v>577</v>
      </c>
      <c r="C16" s="381" t="s">
        <v>362</v>
      </c>
    </row>
    <row r="17" spans="1:3" ht="15.75">
      <c r="A17" s="71"/>
      <c r="B17" s="59"/>
      <c r="C17" s="72"/>
    </row>
    <row r="19" ht="15.75">
      <c r="A19" s="60" t="s">
        <v>125</v>
      </c>
    </row>
  </sheetData>
  <sheetProtection/>
  <mergeCells count="4">
    <mergeCell ref="A4:C4"/>
    <mergeCell ref="A7:B7"/>
    <mergeCell ref="A6:B6"/>
    <mergeCell ref="C6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6.7109375" style="0" customWidth="1"/>
    <col min="2" max="2" width="29.7109375" style="0" customWidth="1"/>
    <col min="3" max="3" width="54.8515625" style="0" customWidth="1"/>
  </cols>
  <sheetData>
    <row r="1" ht="15">
      <c r="C1" s="397" t="s">
        <v>580</v>
      </c>
    </row>
    <row r="2" ht="15">
      <c r="C2" s="397" t="s">
        <v>250</v>
      </c>
    </row>
    <row r="3" ht="15">
      <c r="C3" s="396"/>
    </row>
    <row r="4" spans="1:3" ht="99.75" customHeight="1">
      <c r="A4" s="532" t="s">
        <v>581</v>
      </c>
      <c r="B4" s="532"/>
      <c r="C4" s="532"/>
    </row>
    <row r="5" spans="1:3" ht="48.75" customHeight="1">
      <c r="A5" s="533" t="s">
        <v>81</v>
      </c>
      <c r="B5" s="533"/>
      <c r="C5" s="533" t="s">
        <v>122</v>
      </c>
    </row>
    <row r="6" spans="1:3" ht="54.75" customHeight="1">
      <c r="A6" s="392" t="s">
        <v>582</v>
      </c>
      <c r="B6" s="392" t="s">
        <v>583</v>
      </c>
      <c r="C6" s="533"/>
    </row>
    <row r="7" spans="1:3" ht="38.25" customHeight="1">
      <c r="A7" s="395">
        <v>660</v>
      </c>
      <c r="B7" s="393"/>
      <c r="C7" s="394" t="s">
        <v>585</v>
      </c>
    </row>
    <row r="8" spans="1:3" ht="89.25" customHeight="1">
      <c r="A8" s="393">
        <v>600</v>
      </c>
      <c r="B8" s="393" t="s">
        <v>120</v>
      </c>
      <c r="C8" s="391" t="s">
        <v>584</v>
      </c>
    </row>
  </sheetData>
  <sheetProtection/>
  <mergeCells count="3">
    <mergeCell ref="A4:C4"/>
    <mergeCell ref="A5:B5"/>
    <mergeCell ref="C5:C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2">
      <selection activeCell="L172" sqref="L172"/>
    </sheetView>
  </sheetViews>
  <sheetFormatPr defaultColWidth="9.140625" defaultRowHeight="15"/>
  <cols>
    <col min="1" max="1" width="13.00390625" style="30" customWidth="1"/>
    <col min="2" max="2" width="32.140625" style="30" customWidth="1"/>
    <col min="3" max="3" width="74.00390625" style="30" customWidth="1"/>
    <col min="4" max="16384" width="9.140625" style="30" customWidth="1"/>
  </cols>
  <sheetData>
    <row r="1" ht="15.75">
      <c r="C1" s="398" t="s">
        <v>77</v>
      </c>
    </row>
    <row r="2" ht="15.75">
      <c r="C2" s="398" t="s">
        <v>30</v>
      </c>
    </row>
    <row r="3" ht="15.75">
      <c r="C3" s="398" t="s">
        <v>31</v>
      </c>
    </row>
    <row r="4" ht="15.75">
      <c r="C4" s="398" t="s">
        <v>325</v>
      </c>
    </row>
    <row r="5" ht="15.75">
      <c r="C5" s="398" t="s">
        <v>487</v>
      </c>
    </row>
    <row r="6" ht="15">
      <c r="C6" s="181"/>
    </row>
    <row r="7" spans="1:3" ht="64.5" customHeight="1">
      <c r="A7" s="524" t="s">
        <v>279</v>
      </c>
      <c r="B7" s="524"/>
      <c r="C7" s="524"/>
    </row>
    <row r="8" ht="15.75" thickBot="1"/>
    <row r="9" spans="1:3" ht="32.25" thickBot="1">
      <c r="A9" s="61" t="s">
        <v>127</v>
      </c>
      <c r="B9" s="62" t="s">
        <v>128</v>
      </c>
      <c r="C9" s="62" t="s">
        <v>318</v>
      </c>
    </row>
    <row r="10" spans="1:3" ht="16.5" thickBot="1">
      <c r="A10" s="63">
        <v>653</v>
      </c>
      <c r="B10" s="56"/>
      <c r="C10" s="54" t="s">
        <v>310</v>
      </c>
    </row>
    <row r="11" spans="1:3" ht="48" thickBot="1">
      <c r="A11" s="55">
        <v>653</v>
      </c>
      <c r="B11" s="53" t="s">
        <v>129</v>
      </c>
      <c r="C11" s="56" t="s">
        <v>363</v>
      </c>
    </row>
    <row r="12" spans="1:3" ht="48" thickBot="1">
      <c r="A12" s="55">
        <v>653</v>
      </c>
      <c r="B12" s="53" t="s">
        <v>130</v>
      </c>
      <c r="C12" s="126" t="s">
        <v>364</v>
      </c>
    </row>
    <row r="13" spans="1:3" ht="32.25" thickBot="1">
      <c r="A13" s="55">
        <v>653</v>
      </c>
      <c r="B13" s="53" t="s">
        <v>131</v>
      </c>
      <c r="C13" s="126" t="s">
        <v>365</v>
      </c>
    </row>
    <row r="14" spans="1:3" ht="32.25" thickBot="1">
      <c r="A14" s="55">
        <v>653</v>
      </c>
      <c r="B14" s="53" t="s">
        <v>132</v>
      </c>
      <c r="C14" s="126" t="s">
        <v>366</v>
      </c>
    </row>
    <row r="15" spans="1:3" ht="48" thickBot="1">
      <c r="A15" s="55">
        <v>653</v>
      </c>
      <c r="B15" s="53" t="s">
        <v>133</v>
      </c>
      <c r="C15" s="126" t="s">
        <v>367</v>
      </c>
    </row>
    <row r="16" spans="1:3" ht="48" thickBot="1">
      <c r="A16" s="55">
        <v>653</v>
      </c>
      <c r="B16" s="53" t="s">
        <v>134</v>
      </c>
      <c r="C16" s="126" t="s">
        <v>368</v>
      </c>
    </row>
    <row r="17" spans="1:3" ht="40.5" customHeight="1" thickBot="1">
      <c r="A17" s="55">
        <v>653</v>
      </c>
      <c r="B17" s="53" t="s">
        <v>135</v>
      </c>
      <c r="C17" s="126" t="s">
        <v>369</v>
      </c>
    </row>
    <row r="18" spans="1:3" ht="35.25" customHeight="1" thickBot="1">
      <c r="A18" s="55">
        <v>653</v>
      </c>
      <c r="B18" s="53" t="s">
        <v>136</v>
      </c>
      <c r="C18" s="126" t="s">
        <v>370</v>
      </c>
    </row>
    <row r="19" spans="1:3" ht="32.25" thickBot="1">
      <c r="A19" s="55">
        <v>653</v>
      </c>
      <c r="B19" s="53" t="s">
        <v>137</v>
      </c>
      <c r="C19" s="126" t="s">
        <v>371</v>
      </c>
    </row>
    <row r="20" spans="1:3" ht="32.25" thickBot="1">
      <c r="A20" s="55">
        <v>653</v>
      </c>
      <c r="B20" s="53" t="s">
        <v>138</v>
      </c>
      <c r="C20" s="126" t="s">
        <v>372</v>
      </c>
    </row>
    <row r="21" spans="1:3" ht="32.25" thickBot="1">
      <c r="A21" s="55">
        <v>653</v>
      </c>
      <c r="B21" s="53" t="s">
        <v>139</v>
      </c>
      <c r="C21" s="126" t="s">
        <v>373</v>
      </c>
    </row>
    <row r="22" spans="1:3" ht="34.5" customHeight="1" thickBot="1">
      <c r="A22" s="55">
        <v>653</v>
      </c>
      <c r="B22" s="53" t="s">
        <v>191</v>
      </c>
      <c r="C22" s="126" t="s">
        <v>374</v>
      </c>
    </row>
    <row r="23" spans="1:3" ht="36" customHeight="1" thickBot="1">
      <c r="A23" s="55">
        <v>653</v>
      </c>
      <c r="B23" s="53" t="s">
        <v>190</v>
      </c>
      <c r="C23" s="126" t="s">
        <v>375</v>
      </c>
    </row>
    <row r="24" spans="1:3" ht="32.25" thickBot="1">
      <c r="A24" s="55">
        <v>653</v>
      </c>
      <c r="B24" s="53" t="s">
        <v>140</v>
      </c>
      <c r="C24" s="126" t="s">
        <v>376</v>
      </c>
    </row>
    <row r="25" spans="1:3" ht="32.25" thickBot="1">
      <c r="A25" s="55">
        <v>653</v>
      </c>
      <c r="B25" s="53" t="s">
        <v>141</v>
      </c>
      <c r="C25" s="126" t="s">
        <v>377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110" zoomScaleSheetLayoutView="110" zoomScalePageLayoutView="0" workbookViewId="0" topLeftCell="A22">
      <selection activeCell="L172" sqref="L172"/>
    </sheetView>
  </sheetViews>
  <sheetFormatPr defaultColWidth="9.140625" defaultRowHeight="15"/>
  <cols>
    <col min="1" max="1" width="25.7109375" style="12" customWidth="1"/>
    <col min="2" max="2" width="85.421875" style="0" customWidth="1"/>
    <col min="3" max="3" width="13.8515625" style="0" customWidth="1"/>
    <col min="4" max="5" width="13.8515625" style="0" hidden="1" customWidth="1"/>
    <col min="6" max="7" width="12.00390625" style="0" customWidth="1"/>
  </cols>
  <sheetData>
    <row r="1" spans="1:7" ht="15.75">
      <c r="A1" s="43"/>
      <c r="C1" s="535" t="s">
        <v>78</v>
      </c>
      <c r="D1" s="536"/>
      <c r="E1" s="536"/>
      <c r="F1" s="536"/>
      <c r="G1" s="536"/>
    </row>
    <row r="2" spans="1:7" ht="15.75">
      <c r="A2" s="43"/>
      <c r="C2" s="535" t="s">
        <v>30</v>
      </c>
      <c r="D2" s="536"/>
      <c r="E2" s="536"/>
      <c r="F2" s="536"/>
      <c r="G2" s="536"/>
    </row>
    <row r="3" spans="1:7" ht="15.75">
      <c r="A3" s="43"/>
      <c r="C3" s="535" t="s">
        <v>31</v>
      </c>
      <c r="D3" s="536"/>
      <c r="E3" s="536"/>
      <c r="F3" s="536"/>
      <c r="G3" s="536"/>
    </row>
    <row r="4" spans="1:7" ht="15.75">
      <c r="A4" s="43"/>
      <c r="C4" s="535" t="s">
        <v>325</v>
      </c>
      <c r="D4" s="536"/>
      <c r="E4" s="536"/>
      <c r="F4" s="536"/>
      <c r="G4" s="536"/>
    </row>
    <row r="5" spans="1:7" ht="15.75">
      <c r="A5" s="43"/>
      <c r="C5" s="535" t="s">
        <v>553</v>
      </c>
      <c r="D5" s="536"/>
      <c r="E5" s="536"/>
      <c r="F5" s="536"/>
      <c r="G5" s="536"/>
    </row>
    <row r="6" spans="1:5" ht="15">
      <c r="A6" s="43"/>
      <c r="B6" s="30"/>
      <c r="C6" s="30"/>
      <c r="D6" s="30"/>
      <c r="E6" s="30"/>
    </row>
    <row r="7" spans="1:7" ht="34.5" customHeight="1">
      <c r="A7" s="503" t="s">
        <v>465</v>
      </c>
      <c r="B7" s="503"/>
      <c r="C7" s="503"/>
      <c r="D7" s="503"/>
      <c r="E7" s="503"/>
      <c r="F7" s="534"/>
      <c r="G7" s="534"/>
    </row>
    <row r="8" spans="1:5" ht="18.75">
      <c r="A8" s="121"/>
      <c r="B8" s="65"/>
      <c r="C8" s="124"/>
      <c r="D8" s="65"/>
      <c r="E8" s="65"/>
    </row>
    <row r="9" spans="1:5" ht="15.75" thickBot="1">
      <c r="A9" s="43"/>
      <c r="B9" s="30"/>
      <c r="C9" s="30"/>
      <c r="D9" s="30"/>
      <c r="E9" s="33" t="s">
        <v>149</v>
      </c>
    </row>
    <row r="10" spans="1:7" ht="30.75" customHeight="1" thickBot="1">
      <c r="A10" s="197" t="s">
        <v>32</v>
      </c>
      <c r="B10" s="198" t="s">
        <v>33</v>
      </c>
      <c r="C10" s="199" t="s">
        <v>193</v>
      </c>
      <c r="D10" s="198" t="s">
        <v>193</v>
      </c>
      <c r="E10" s="198" t="s">
        <v>285</v>
      </c>
      <c r="F10" s="199" t="s">
        <v>285</v>
      </c>
      <c r="G10" s="200" t="s">
        <v>464</v>
      </c>
    </row>
    <row r="11" spans="1:7" ht="15.75" thickBot="1">
      <c r="A11" s="194">
        <v>1</v>
      </c>
      <c r="B11" s="195">
        <v>2</v>
      </c>
      <c r="C11" s="195">
        <v>3</v>
      </c>
      <c r="D11" s="195">
        <v>4</v>
      </c>
      <c r="E11" s="195">
        <v>5</v>
      </c>
      <c r="F11" s="195">
        <v>4</v>
      </c>
      <c r="G11" s="196">
        <v>5</v>
      </c>
    </row>
    <row r="12" spans="1:7" ht="16.5" thickBot="1">
      <c r="A12" s="236" t="s">
        <v>34</v>
      </c>
      <c r="B12" s="237" t="s">
        <v>35</v>
      </c>
      <c r="C12" s="238">
        <f>C13+C68</f>
        <v>36370.9</v>
      </c>
      <c r="D12" s="238">
        <f>D13+D68</f>
        <v>33216</v>
      </c>
      <c r="E12" s="238">
        <f>E13+E68</f>
        <v>30510.800000000003</v>
      </c>
      <c r="F12" s="238">
        <f>F13+F68</f>
        <v>31627.4</v>
      </c>
      <c r="G12" s="239">
        <f>G13+G68</f>
        <v>33176</v>
      </c>
    </row>
    <row r="13" spans="1:7" ht="15.75" thickBot="1">
      <c r="A13" s="240" t="s">
        <v>36</v>
      </c>
      <c r="B13" s="241" t="s">
        <v>37</v>
      </c>
      <c r="C13" s="242">
        <f>C14+C19+C28+C34+C38+C44+C48+C56+C65</f>
        <v>1935</v>
      </c>
      <c r="D13" s="242">
        <f>D14+D19+D28+D34+D38+D44+D48+D56+D65</f>
        <v>1149.2</v>
      </c>
      <c r="E13" s="242">
        <f>E14+E19+E28+E34+E38+E44+E48+E56+E65</f>
        <v>1154.2</v>
      </c>
      <c r="F13" s="242">
        <f>F14+F19+F28+F34+F38+F44+F48+F56+F65</f>
        <v>1976.3</v>
      </c>
      <c r="G13" s="242">
        <f>G14+G19+G28+G34+G38+G44+G48+G56+G65</f>
        <v>2012</v>
      </c>
    </row>
    <row r="14" spans="1:7" ht="15.75" thickBot="1">
      <c r="A14" s="215" t="s">
        <v>38</v>
      </c>
      <c r="B14" s="209" t="s">
        <v>39</v>
      </c>
      <c r="C14" s="210">
        <v>1005</v>
      </c>
      <c r="D14" s="210">
        <v>1005</v>
      </c>
      <c r="E14" s="210">
        <v>1005</v>
      </c>
      <c r="F14" s="210">
        <v>1005</v>
      </c>
      <c r="G14" s="211">
        <v>1005</v>
      </c>
    </row>
    <row r="15" spans="1:7" ht="45" customHeight="1">
      <c r="A15" s="212" t="s">
        <v>40</v>
      </c>
      <c r="B15" s="213" t="s">
        <v>41</v>
      </c>
      <c r="C15" s="214">
        <v>1005</v>
      </c>
      <c r="D15" s="226">
        <v>1117</v>
      </c>
      <c r="E15" s="226">
        <v>1128</v>
      </c>
      <c r="F15" s="214">
        <v>1005</v>
      </c>
      <c r="G15" s="214">
        <v>1005</v>
      </c>
    </row>
    <row r="16" spans="1:7" ht="55.5" customHeight="1">
      <c r="A16" s="182" t="s">
        <v>42</v>
      </c>
      <c r="B16" s="42" t="s">
        <v>43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</row>
    <row r="17" spans="1:7" ht="31.5" customHeight="1">
      <c r="A17" s="182" t="s">
        <v>44</v>
      </c>
      <c r="B17" s="42" t="s">
        <v>45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</row>
    <row r="18" spans="1:7" ht="52.5" thickBot="1">
      <c r="A18" s="201" t="s">
        <v>264</v>
      </c>
      <c r="B18" s="202" t="s">
        <v>265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</row>
    <row r="19" spans="1:7" ht="30.75" customHeight="1" thickBot="1">
      <c r="A19" s="215" t="s">
        <v>473</v>
      </c>
      <c r="B19" s="209" t="s">
        <v>478</v>
      </c>
      <c r="C19" s="210">
        <f>SUM(C20+0)</f>
        <v>798</v>
      </c>
      <c r="D19" s="210">
        <f>SUM(D20+0)</f>
        <v>0</v>
      </c>
      <c r="E19" s="210">
        <f>SUM(E20+0)</f>
        <v>0</v>
      </c>
      <c r="F19" s="210">
        <f>SUM(F20+0)</f>
        <v>837.3</v>
      </c>
      <c r="G19" s="211">
        <f>SUM(G20+0)</f>
        <v>871</v>
      </c>
    </row>
    <row r="20" spans="1:7" ht="15">
      <c r="A20" s="212" t="s">
        <v>474</v>
      </c>
      <c r="B20" s="213" t="s">
        <v>479</v>
      </c>
      <c r="C20" s="214">
        <f>SUM(C21+C22+C23)</f>
        <v>798</v>
      </c>
      <c r="D20" s="214">
        <f>SUM(D21+D22+D23)</f>
        <v>0</v>
      </c>
      <c r="E20" s="214">
        <f>SUM(E21+E22+E23)</f>
        <v>0</v>
      </c>
      <c r="F20" s="214">
        <f>SUM(F21+F22+F23)</f>
        <v>837.3</v>
      </c>
      <c r="G20" s="214">
        <f>SUM(G21+G22+G23)</f>
        <v>871</v>
      </c>
    </row>
    <row r="21" spans="1:7" ht="26.25">
      <c r="A21" s="182" t="s">
        <v>475</v>
      </c>
      <c r="B21" s="42" t="s">
        <v>480</v>
      </c>
      <c r="C21" s="183">
        <v>258</v>
      </c>
      <c r="D21" s="183"/>
      <c r="E21" s="183"/>
      <c r="F21" s="183">
        <v>270</v>
      </c>
      <c r="G21" s="183">
        <v>281</v>
      </c>
    </row>
    <row r="22" spans="1:7" ht="26.25">
      <c r="A22" s="182" t="s">
        <v>476</v>
      </c>
      <c r="B22" s="42" t="s">
        <v>481</v>
      </c>
      <c r="C22" s="183">
        <v>4</v>
      </c>
      <c r="D22" s="183"/>
      <c r="E22" s="183"/>
      <c r="F22" s="183">
        <v>4</v>
      </c>
      <c r="G22" s="183">
        <v>5</v>
      </c>
    </row>
    <row r="23" spans="1:7" ht="27" thickBot="1">
      <c r="A23" s="201" t="s">
        <v>477</v>
      </c>
      <c r="B23" s="202" t="s">
        <v>482</v>
      </c>
      <c r="C23" s="203">
        <v>536</v>
      </c>
      <c r="D23" s="203"/>
      <c r="E23" s="203"/>
      <c r="F23" s="203">
        <v>563.3</v>
      </c>
      <c r="G23" s="203">
        <v>585</v>
      </c>
    </row>
    <row r="24" spans="1:7" ht="19.5" customHeight="1" thickBot="1">
      <c r="A24" s="215" t="s">
        <v>266</v>
      </c>
      <c r="B24" s="209" t="s">
        <v>267</v>
      </c>
      <c r="C24" s="210">
        <f>C25+C27</f>
        <v>0</v>
      </c>
      <c r="D24" s="210">
        <f>D25+D27</f>
        <v>0</v>
      </c>
      <c r="E24" s="210">
        <f>E25+E27</f>
        <v>0</v>
      </c>
      <c r="F24" s="210">
        <f>F25+F27</f>
        <v>0</v>
      </c>
      <c r="G24" s="211">
        <f>G25+G27</f>
        <v>0</v>
      </c>
    </row>
    <row r="25" spans="1:7" ht="15">
      <c r="A25" s="234" t="s">
        <v>269</v>
      </c>
      <c r="B25" s="179" t="s">
        <v>268</v>
      </c>
      <c r="C25" s="235">
        <f>SUM(C26:C26)</f>
        <v>0</v>
      </c>
      <c r="D25" s="235">
        <f>SUM(D26:D26)</f>
        <v>0</v>
      </c>
      <c r="E25" s="235">
        <f>SUM(E26:E26)</f>
        <v>0</v>
      </c>
      <c r="F25" s="235">
        <f>SUM(F26:F26)</f>
        <v>0</v>
      </c>
      <c r="G25" s="235">
        <f>SUM(G26:G26)</f>
        <v>0</v>
      </c>
    </row>
    <row r="26" spans="1:7" ht="15">
      <c r="A26" s="185" t="s">
        <v>270</v>
      </c>
      <c r="B26" s="42" t="s">
        <v>268</v>
      </c>
      <c r="C26" s="183">
        <v>0</v>
      </c>
      <c r="D26" s="184">
        <v>0</v>
      </c>
      <c r="E26" s="184">
        <v>0</v>
      </c>
      <c r="F26" s="183">
        <v>0</v>
      </c>
      <c r="G26" s="183">
        <v>0</v>
      </c>
    </row>
    <row r="27" spans="1:7" ht="15.75" thickBot="1">
      <c r="A27" s="224" t="s">
        <v>271</v>
      </c>
      <c r="B27" s="202" t="s">
        <v>185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</row>
    <row r="28" spans="1:7" ht="15.75" thickBot="1">
      <c r="A28" s="215" t="s">
        <v>46</v>
      </c>
      <c r="B28" s="209" t="s">
        <v>47</v>
      </c>
      <c r="C28" s="210">
        <f>C29+C31</f>
        <v>35</v>
      </c>
      <c r="D28" s="210">
        <f>D29+D31</f>
        <v>61</v>
      </c>
      <c r="E28" s="210">
        <f>E29+E31</f>
        <v>66</v>
      </c>
      <c r="F28" s="210">
        <f>F29+F31</f>
        <v>35</v>
      </c>
      <c r="G28" s="211">
        <f>G29+G31</f>
        <v>35</v>
      </c>
    </row>
    <row r="29" spans="1:7" ht="15">
      <c r="A29" s="234" t="s">
        <v>48</v>
      </c>
      <c r="B29" s="179" t="s">
        <v>49</v>
      </c>
      <c r="C29" s="235">
        <f>SUM(C30:C30)</f>
        <v>34</v>
      </c>
      <c r="D29" s="235">
        <f>SUM(D30:D30)</f>
        <v>60</v>
      </c>
      <c r="E29" s="235">
        <f>SUM(E30:E30)</f>
        <v>65</v>
      </c>
      <c r="F29" s="235">
        <f>SUM(F30:F30)</f>
        <v>34</v>
      </c>
      <c r="G29" s="235">
        <f>SUM(G30:G30)</f>
        <v>34</v>
      </c>
    </row>
    <row r="30" spans="1:7" ht="27" thickBot="1">
      <c r="A30" s="231" t="s">
        <v>50</v>
      </c>
      <c r="B30" s="202" t="s">
        <v>378</v>
      </c>
      <c r="C30" s="203">
        <v>34</v>
      </c>
      <c r="D30" s="225">
        <v>60</v>
      </c>
      <c r="E30" s="225">
        <v>65</v>
      </c>
      <c r="F30" s="203">
        <v>34</v>
      </c>
      <c r="G30" s="203">
        <v>34</v>
      </c>
    </row>
    <row r="31" spans="1:7" ht="15.75" thickBot="1">
      <c r="A31" s="215" t="s">
        <v>51</v>
      </c>
      <c r="B31" s="209" t="s">
        <v>52</v>
      </c>
      <c r="C31" s="210">
        <f>C32</f>
        <v>1</v>
      </c>
      <c r="D31" s="210">
        <f>D32</f>
        <v>1</v>
      </c>
      <c r="E31" s="210">
        <f>E32</f>
        <v>1</v>
      </c>
      <c r="F31" s="210">
        <f>F32</f>
        <v>1</v>
      </c>
      <c r="G31" s="211">
        <f>G32</f>
        <v>1</v>
      </c>
    </row>
    <row r="32" spans="1:7" ht="26.25">
      <c r="A32" s="233" t="s">
        <v>611</v>
      </c>
      <c r="B32" s="213" t="s">
        <v>612</v>
      </c>
      <c r="C32" s="214">
        <v>1</v>
      </c>
      <c r="D32" s="214">
        <v>1</v>
      </c>
      <c r="E32" s="214">
        <v>1</v>
      </c>
      <c r="F32" s="214">
        <v>1</v>
      </c>
      <c r="G32" s="214">
        <v>1</v>
      </c>
    </row>
    <row r="33" spans="1:7" ht="39.75" thickBot="1">
      <c r="A33" s="231" t="s">
        <v>272</v>
      </c>
      <c r="B33" s="202" t="s">
        <v>379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</row>
    <row r="34" spans="1:7" ht="21" customHeight="1" thickBot="1">
      <c r="A34" s="215" t="s">
        <v>53</v>
      </c>
      <c r="B34" s="209" t="s">
        <v>54</v>
      </c>
      <c r="C34" s="210">
        <f>C35</f>
        <v>11</v>
      </c>
      <c r="D34" s="210">
        <f>D35</f>
        <v>12</v>
      </c>
      <c r="E34" s="210">
        <f>E35</f>
        <v>12</v>
      </c>
      <c r="F34" s="210">
        <f>F35</f>
        <v>12</v>
      </c>
      <c r="G34" s="211">
        <f>G35</f>
        <v>13</v>
      </c>
    </row>
    <row r="35" spans="1:7" ht="39.75" thickBot="1">
      <c r="A35" s="232" t="s">
        <v>55</v>
      </c>
      <c r="B35" s="228" t="s">
        <v>56</v>
      </c>
      <c r="C35" s="229">
        <v>11</v>
      </c>
      <c r="D35" s="230">
        <v>12</v>
      </c>
      <c r="E35" s="230">
        <v>12</v>
      </c>
      <c r="F35" s="229">
        <v>12</v>
      </c>
      <c r="G35" s="229">
        <v>13</v>
      </c>
    </row>
    <row r="36" spans="1:7" ht="34.5" customHeight="1" thickBot="1">
      <c r="A36" s="215" t="s">
        <v>273</v>
      </c>
      <c r="B36" s="209" t="s">
        <v>274</v>
      </c>
      <c r="C36" s="210">
        <v>0</v>
      </c>
      <c r="D36" s="210">
        <v>0</v>
      </c>
      <c r="E36" s="210">
        <v>0</v>
      </c>
      <c r="F36" s="210">
        <v>0</v>
      </c>
      <c r="G36" s="211">
        <v>0</v>
      </c>
    </row>
    <row r="37" spans="1:7" ht="27" thickBot="1">
      <c r="A37" s="227" t="s">
        <v>275</v>
      </c>
      <c r="B37" s="228" t="s">
        <v>380</v>
      </c>
      <c r="C37" s="229">
        <v>0</v>
      </c>
      <c r="D37" s="230">
        <v>0</v>
      </c>
      <c r="E37" s="230">
        <v>0</v>
      </c>
      <c r="F37" s="229">
        <v>0</v>
      </c>
      <c r="G37" s="229">
        <v>0</v>
      </c>
    </row>
    <row r="38" spans="1:7" ht="45" customHeight="1" thickBot="1">
      <c r="A38" s="215" t="s">
        <v>57</v>
      </c>
      <c r="B38" s="209" t="s">
        <v>58</v>
      </c>
      <c r="C38" s="210">
        <f>SUM(C39:C43)</f>
        <v>30</v>
      </c>
      <c r="D38" s="210">
        <f>SUM(D39:D43)</f>
        <v>16.2</v>
      </c>
      <c r="E38" s="210">
        <f>SUM(E39:E43)</f>
        <v>16.2</v>
      </c>
      <c r="F38" s="210">
        <f>SUM(F39:F43)</f>
        <v>30</v>
      </c>
      <c r="G38" s="211">
        <f>SUM(G39:G43)</f>
        <v>30</v>
      </c>
    </row>
    <row r="39" spans="1:7" ht="41.25" customHeight="1">
      <c r="A39" s="217" t="s">
        <v>59</v>
      </c>
      <c r="B39" s="213" t="s">
        <v>381</v>
      </c>
      <c r="C39" s="214">
        <v>0</v>
      </c>
      <c r="D39" s="226">
        <v>16.2</v>
      </c>
      <c r="E39" s="226">
        <v>16.2</v>
      </c>
      <c r="F39" s="214">
        <v>0</v>
      </c>
      <c r="G39" s="214">
        <v>0</v>
      </c>
    </row>
    <row r="40" spans="1:7" ht="39">
      <c r="A40" s="182" t="s">
        <v>283</v>
      </c>
      <c r="B40" s="42" t="s">
        <v>362</v>
      </c>
      <c r="C40" s="183">
        <v>0</v>
      </c>
      <c r="D40" s="183">
        <v>0</v>
      </c>
      <c r="E40" s="183">
        <v>0</v>
      </c>
      <c r="F40" s="183">
        <v>0</v>
      </c>
      <c r="G40" s="183">
        <v>0</v>
      </c>
    </row>
    <row r="41" spans="1:7" ht="39">
      <c r="A41" s="182" t="s">
        <v>284</v>
      </c>
      <c r="B41" s="42" t="s">
        <v>382</v>
      </c>
      <c r="C41" s="183">
        <v>0</v>
      </c>
      <c r="D41" s="183">
        <v>0</v>
      </c>
      <c r="E41" s="183">
        <v>0</v>
      </c>
      <c r="F41" s="183">
        <v>0</v>
      </c>
      <c r="G41" s="183">
        <v>0</v>
      </c>
    </row>
    <row r="42" spans="1:7" ht="39">
      <c r="A42" s="182" t="s">
        <v>60</v>
      </c>
      <c r="B42" s="42" t="s">
        <v>383</v>
      </c>
      <c r="C42" s="183">
        <v>0</v>
      </c>
      <c r="D42" s="184">
        <v>0</v>
      </c>
      <c r="E42" s="184">
        <v>0</v>
      </c>
      <c r="F42" s="183">
        <v>0</v>
      </c>
      <c r="G42" s="183">
        <v>0</v>
      </c>
    </row>
    <row r="43" spans="1:7" ht="46.5" customHeight="1" thickBot="1">
      <c r="A43" s="216" t="s">
        <v>61</v>
      </c>
      <c r="B43" s="222" t="s">
        <v>483</v>
      </c>
      <c r="C43" s="203">
        <v>30</v>
      </c>
      <c r="D43" s="203">
        <v>0</v>
      </c>
      <c r="E43" s="203">
        <v>0</v>
      </c>
      <c r="F43" s="203">
        <v>30</v>
      </c>
      <c r="G43" s="203">
        <v>30</v>
      </c>
    </row>
    <row r="44" spans="1:7" ht="27.75" customHeight="1" thickBot="1">
      <c r="A44" s="218" t="s">
        <v>62</v>
      </c>
      <c r="B44" s="223" t="s">
        <v>484</v>
      </c>
      <c r="C44" s="291">
        <f>C46+C47</f>
        <v>56</v>
      </c>
      <c r="D44" s="291">
        <f>D46+D47</f>
        <v>55</v>
      </c>
      <c r="E44" s="291">
        <f>E46+E47</f>
        <v>55</v>
      </c>
      <c r="F44" s="291">
        <f>F46+F47</f>
        <v>57</v>
      </c>
      <c r="G44" s="292">
        <f>G46+G47</f>
        <v>58</v>
      </c>
    </row>
    <row r="45" spans="1:7" ht="29.25" customHeight="1">
      <c r="A45" s="217" t="s">
        <v>277</v>
      </c>
      <c r="B45" s="213" t="s">
        <v>384</v>
      </c>
      <c r="C45" s="214">
        <v>0</v>
      </c>
      <c r="D45" s="214">
        <v>0</v>
      </c>
      <c r="E45" s="214">
        <v>0</v>
      </c>
      <c r="F45" s="214">
        <v>0</v>
      </c>
      <c r="G45" s="214">
        <v>0</v>
      </c>
    </row>
    <row r="46" spans="1:7" ht="26.25">
      <c r="A46" s="186" t="s">
        <v>63</v>
      </c>
      <c r="B46" s="42" t="s">
        <v>345</v>
      </c>
      <c r="C46" s="183">
        <v>56</v>
      </c>
      <c r="D46" s="184">
        <v>55</v>
      </c>
      <c r="E46" s="184">
        <v>55</v>
      </c>
      <c r="F46" s="183">
        <v>57</v>
      </c>
      <c r="G46" s="183">
        <v>58</v>
      </c>
    </row>
    <row r="47" spans="1:7" ht="15.75" thickBot="1">
      <c r="A47" s="216" t="s">
        <v>64</v>
      </c>
      <c r="B47" s="202" t="s">
        <v>385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</row>
    <row r="48" spans="1:7" ht="29.25" customHeight="1" thickBot="1">
      <c r="A48" s="218" t="s">
        <v>65</v>
      </c>
      <c r="B48" s="219" t="s">
        <v>66</v>
      </c>
      <c r="C48" s="220">
        <f>C54</f>
        <v>0</v>
      </c>
      <c r="D48" s="220">
        <f>D54</f>
        <v>0</v>
      </c>
      <c r="E48" s="220">
        <v>0</v>
      </c>
      <c r="F48" s="220">
        <f>F54</f>
        <v>0</v>
      </c>
      <c r="G48" s="221">
        <f>G54</f>
        <v>0</v>
      </c>
    </row>
    <row r="49" spans="1:7" ht="15">
      <c r="A49" s="217" t="s">
        <v>251</v>
      </c>
      <c r="B49" s="213" t="s">
        <v>386</v>
      </c>
      <c r="C49" s="214">
        <v>0</v>
      </c>
      <c r="D49" s="214">
        <v>0</v>
      </c>
      <c r="E49" s="214">
        <v>0</v>
      </c>
      <c r="F49" s="214">
        <v>0</v>
      </c>
      <c r="G49" s="214">
        <v>0</v>
      </c>
    </row>
    <row r="50" spans="1:7" ht="51.75">
      <c r="A50" s="186" t="s">
        <v>254</v>
      </c>
      <c r="B50" s="42" t="s">
        <v>253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</row>
    <row r="51" spans="1:7" ht="51.75">
      <c r="A51" s="186" t="s">
        <v>252</v>
      </c>
      <c r="B51" s="42" t="s">
        <v>349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</row>
    <row r="52" spans="1:7" ht="51.75">
      <c r="A52" s="186" t="s">
        <v>255</v>
      </c>
      <c r="B52" s="42" t="s">
        <v>387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</row>
    <row r="53" spans="1:7" ht="51.75">
      <c r="A53" s="186" t="s">
        <v>256</v>
      </c>
      <c r="B53" s="42" t="s">
        <v>388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</row>
    <row r="54" spans="1:7" ht="26.25">
      <c r="A54" s="186" t="s">
        <v>67</v>
      </c>
      <c r="B54" s="42" t="s">
        <v>389</v>
      </c>
      <c r="C54" s="183">
        <v>0</v>
      </c>
      <c r="D54" s="183">
        <v>0</v>
      </c>
      <c r="E54" s="183">
        <v>0</v>
      </c>
      <c r="F54" s="183">
        <v>0</v>
      </c>
      <c r="G54" s="183">
        <v>0</v>
      </c>
    </row>
    <row r="55" spans="1:7" ht="27" thickBot="1">
      <c r="A55" s="216" t="s">
        <v>257</v>
      </c>
      <c r="B55" s="202" t="s">
        <v>390</v>
      </c>
      <c r="C55" s="203">
        <v>0</v>
      </c>
      <c r="D55" s="203">
        <v>0</v>
      </c>
      <c r="E55" s="203">
        <v>0</v>
      </c>
      <c r="F55" s="203">
        <v>0</v>
      </c>
      <c r="G55" s="203">
        <v>0</v>
      </c>
    </row>
    <row r="56" spans="1:7" ht="23.25" customHeight="1" thickBot="1">
      <c r="A56" s="215" t="s">
        <v>68</v>
      </c>
      <c r="B56" s="209" t="s">
        <v>69</v>
      </c>
      <c r="C56" s="210">
        <f>C59</f>
        <v>0</v>
      </c>
      <c r="D56" s="210">
        <f>D59</f>
        <v>0</v>
      </c>
      <c r="E56" s="210">
        <f>E59</f>
        <v>0</v>
      </c>
      <c r="F56" s="210">
        <f>F59</f>
        <v>0</v>
      </c>
      <c r="G56" s="211">
        <f>G59</f>
        <v>0</v>
      </c>
    </row>
    <row r="57" spans="1:7" ht="26.25">
      <c r="A57" s="212" t="s">
        <v>276</v>
      </c>
      <c r="B57" s="213" t="s">
        <v>358</v>
      </c>
      <c r="C57" s="214">
        <v>0</v>
      </c>
      <c r="D57" s="214">
        <v>0</v>
      </c>
      <c r="E57" s="214">
        <v>0</v>
      </c>
      <c r="F57" s="214">
        <v>0</v>
      </c>
      <c r="G57" s="214">
        <v>0</v>
      </c>
    </row>
    <row r="58" spans="1:7" ht="39">
      <c r="A58" s="182" t="s">
        <v>258</v>
      </c>
      <c r="B58" s="42" t="s">
        <v>259</v>
      </c>
      <c r="C58" s="183">
        <v>0</v>
      </c>
      <c r="D58" s="183">
        <v>0</v>
      </c>
      <c r="E58" s="183">
        <v>0</v>
      </c>
      <c r="F58" s="183">
        <v>0</v>
      </c>
      <c r="G58" s="183">
        <v>0</v>
      </c>
    </row>
    <row r="59" spans="1:7" ht="26.25">
      <c r="A59" s="182" t="s">
        <v>70</v>
      </c>
      <c r="B59" s="42" t="s">
        <v>71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</row>
    <row r="60" spans="1:7" ht="26.25">
      <c r="A60" s="182" t="s">
        <v>280</v>
      </c>
      <c r="B60" s="42" t="s">
        <v>155</v>
      </c>
      <c r="C60" s="183">
        <v>0</v>
      </c>
      <c r="D60" s="183">
        <v>0</v>
      </c>
      <c r="E60" s="183">
        <v>0</v>
      </c>
      <c r="F60" s="183">
        <v>0</v>
      </c>
      <c r="G60" s="183">
        <v>0</v>
      </c>
    </row>
    <row r="61" spans="1:7" ht="26.25">
      <c r="A61" s="182" t="s">
        <v>262</v>
      </c>
      <c r="B61" s="42" t="s">
        <v>263</v>
      </c>
      <c r="C61" s="183">
        <v>0</v>
      </c>
      <c r="D61" s="183">
        <v>0</v>
      </c>
      <c r="E61" s="183">
        <v>0</v>
      </c>
      <c r="F61" s="183">
        <v>0</v>
      </c>
      <c r="G61" s="183">
        <v>0</v>
      </c>
    </row>
    <row r="62" spans="1:7" ht="26.25">
      <c r="A62" s="182" t="s">
        <v>262</v>
      </c>
      <c r="B62" s="42" t="s">
        <v>121</v>
      </c>
      <c r="C62" s="183">
        <v>0</v>
      </c>
      <c r="D62" s="183">
        <v>0</v>
      </c>
      <c r="E62" s="183">
        <v>0</v>
      </c>
      <c r="F62" s="183">
        <v>0</v>
      </c>
      <c r="G62" s="183">
        <v>0</v>
      </c>
    </row>
    <row r="63" spans="1:7" ht="39">
      <c r="A63" s="182" t="s">
        <v>281</v>
      </c>
      <c r="B63" s="42" t="s">
        <v>282</v>
      </c>
      <c r="C63" s="183">
        <v>0</v>
      </c>
      <c r="D63" s="183">
        <v>0</v>
      </c>
      <c r="E63" s="183">
        <v>0</v>
      </c>
      <c r="F63" s="183">
        <v>0</v>
      </c>
      <c r="G63" s="183">
        <v>0</v>
      </c>
    </row>
    <row r="64" spans="1:7" ht="27" thickBot="1">
      <c r="A64" s="201" t="s">
        <v>260</v>
      </c>
      <c r="B64" s="202" t="s">
        <v>391</v>
      </c>
      <c r="C64" s="203">
        <v>0</v>
      </c>
      <c r="D64" s="203">
        <v>0</v>
      </c>
      <c r="E64" s="203">
        <v>0</v>
      </c>
      <c r="F64" s="203">
        <v>0</v>
      </c>
      <c r="G64" s="203">
        <v>0</v>
      </c>
    </row>
    <row r="65" spans="1:7" ht="15.75" thickBot="1">
      <c r="A65" s="215" t="s">
        <v>72</v>
      </c>
      <c r="B65" s="209" t="s">
        <v>73</v>
      </c>
      <c r="C65" s="210">
        <f>C66</f>
        <v>0</v>
      </c>
      <c r="D65" s="210">
        <f>D66</f>
        <v>0</v>
      </c>
      <c r="E65" s="210">
        <f>E66</f>
        <v>0</v>
      </c>
      <c r="F65" s="210">
        <f>F66</f>
        <v>0</v>
      </c>
      <c r="G65" s="211">
        <f>G66</f>
        <v>0</v>
      </c>
    </row>
    <row r="66" spans="1:7" ht="15">
      <c r="A66" s="212" t="s">
        <v>74</v>
      </c>
      <c r="B66" s="213" t="s">
        <v>392</v>
      </c>
      <c r="C66" s="214">
        <v>0</v>
      </c>
      <c r="D66" s="214">
        <v>0</v>
      </c>
      <c r="E66" s="214">
        <v>0</v>
      </c>
      <c r="F66" s="214">
        <v>0</v>
      </c>
      <c r="G66" s="214">
        <v>0</v>
      </c>
    </row>
    <row r="67" spans="1:7" ht="15.75" thickBot="1">
      <c r="A67" s="201" t="s">
        <v>261</v>
      </c>
      <c r="B67" s="202" t="s">
        <v>393</v>
      </c>
      <c r="C67" s="203">
        <v>0</v>
      </c>
      <c r="D67" s="203">
        <v>0</v>
      </c>
      <c r="E67" s="203">
        <v>0</v>
      </c>
      <c r="F67" s="203">
        <v>0</v>
      </c>
      <c r="G67" s="203">
        <v>0</v>
      </c>
    </row>
    <row r="68" spans="1:7" ht="15.75" thickBot="1">
      <c r="A68" s="208" t="s">
        <v>329</v>
      </c>
      <c r="B68" s="209" t="s">
        <v>330</v>
      </c>
      <c r="C68" s="210">
        <f>SUM(C69:C75)</f>
        <v>34435.9</v>
      </c>
      <c r="D68" s="210">
        <f>SUM(D69:D75)</f>
        <v>32066.8</v>
      </c>
      <c r="E68" s="210">
        <f>SUM(E69:E75)</f>
        <v>29356.600000000002</v>
      </c>
      <c r="F68" s="210">
        <f>SUM(F69:F75)</f>
        <v>29651.100000000002</v>
      </c>
      <c r="G68" s="211">
        <f>SUM(G69:G75)</f>
        <v>31164</v>
      </c>
    </row>
    <row r="69" spans="1:7" ht="15">
      <c r="A69" s="204" t="s">
        <v>335</v>
      </c>
      <c r="B69" s="205" t="s">
        <v>75</v>
      </c>
      <c r="C69" s="206">
        <v>6079.2</v>
      </c>
      <c r="D69" s="207">
        <f>833.3+4356.3</f>
        <v>5189.6</v>
      </c>
      <c r="E69" s="207">
        <f>833.3+4363.8</f>
        <v>5197.1</v>
      </c>
      <c r="F69" s="206">
        <v>5685.2</v>
      </c>
      <c r="G69" s="206">
        <v>5699.5</v>
      </c>
    </row>
    <row r="70" spans="1:7" ht="26.25">
      <c r="A70" s="187" t="s">
        <v>336</v>
      </c>
      <c r="B70" s="167" t="s">
        <v>394</v>
      </c>
      <c r="C70" s="188">
        <v>20238.4</v>
      </c>
      <c r="D70" s="189">
        <v>23963</v>
      </c>
      <c r="E70" s="189">
        <v>21182.2</v>
      </c>
      <c r="F70" s="188">
        <v>20371.5</v>
      </c>
      <c r="G70" s="188">
        <v>21755.7</v>
      </c>
    </row>
    <row r="71" spans="1:7" ht="39">
      <c r="A71" s="187" t="s">
        <v>197</v>
      </c>
      <c r="B71" s="167" t="s">
        <v>395</v>
      </c>
      <c r="C71" s="188">
        <v>5661</v>
      </c>
      <c r="D71" s="189">
        <f>1366+8.7+156</f>
        <v>1530.7</v>
      </c>
      <c r="E71" s="189">
        <f>1434+3.8+156</f>
        <v>1593.8</v>
      </c>
      <c r="F71" s="188">
        <v>1089.2</v>
      </c>
      <c r="G71" s="188">
        <v>1132.8</v>
      </c>
    </row>
    <row r="72" spans="1:7" ht="26.25">
      <c r="A72" s="190" t="s">
        <v>339</v>
      </c>
      <c r="B72" s="191" t="s">
        <v>396</v>
      </c>
      <c r="C72" s="188">
        <v>26.5</v>
      </c>
      <c r="D72" s="188">
        <v>16.4</v>
      </c>
      <c r="E72" s="188">
        <v>16.4</v>
      </c>
      <c r="F72" s="188">
        <v>26.5</v>
      </c>
      <c r="G72" s="188">
        <v>26.5</v>
      </c>
    </row>
    <row r="73" spans="1:7" ht="26.25">
      <c r="A73" s="190" t="s">
        <v>340</v>
      </c>
      <c r="B73" s="191" t="s">
        <v>397</v>
      </c>
      <c r="C73" s="188">
        <v>189.2</v>
      </c>
      <c r="D73" s="189">
        <v>0</v>
      </c>
      <c r="E73" s="189">
        <v>0</v>
      </c>
      <c r="F73" s="188">
        <v>189.2</v>
      </c>
      <c r="G73" s="188">
        <v>189.2</v>
      </c>
    </row>
    <row r="74" spans="1:7" s="127" customFormat="1" ht="15">
      <c r="A74" s="190" t="s">
        <v>1</v>
      </c>
      <c r="B74" s="191" t="s">
        <v>342</v>
      </c>
      <c r="C74" s="188">
        <v>2241.6</v>
      </c>
      <c r="D74" s="188">
        <v>1367.1</v>
      </c>
      <c r="E74" s="188">
        <v>1367.1</v>
      </c>
      <c r="F74" s="188">
        <v>2289.5</v>
      </c>
      <c r="G74" s="188">
        <v>2360.3</v>
      </c>
    </row>
    <row r="75" spans="1:7" s="12" customFormat="1" ht="26.25">
      <c r="A75" s="192" t="s">
        <v>76</v>
      </c>
      <c r="B75" s="168" t="s">
        <v>398</v>
      </c>
      <c r="C75" s="193">
        <v>0</v>
      </c>
      <c r="D75" s="193">
        <v>0</v>
      </c>
      <c r="E75" s="193">
        <v>0</v>
      </c>
      <c r="F75" s="193">
        <v>0</v>
      </c>
      <c r="G75" s="193">
        <v>0</v>
      </c>
    </row>
    <row r="76" spans="1:5" ht="15">
      <c r="A76" s="43"/>
      <c r="B76" s="43"/>
      <c r="C76" s="43"/>
      <c r="D76" s="43"/>
      <c r="E76" s="43"/>
    </row>
    <row r="77" spans="1:5" ht="15">
      <c r="A77" s="44"/>
      <c r="B77" s="44"/>
      <c r="C77" s="43"/>
      <c r="D77" s="43"/>
      <c r="E77" s="43"/>
    </row>
  </sheetData>
  <sheetProtection/>
  <mergeCells count="6">
    <mergeCell ref="A7:G7"/>
    <mergeCell ref="C1:G1"/>
    <mergeCell ref="C2:G2"/>
    <mergeCell ref="C3:G3"/>
    <mergeCell ref="C4:G4"/>
    <mergeCell ref="C5:G5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="120" zoomScaleNormal="120" zoomScalePageLayoutView="0" workbookViewId="0" topLeftCell="A1">
      <selection activeCell="L172" sqref="L172"/>
    </sheetView>
  </sheetViews>
  <sheetFormatPr defaultColWidth="9.140625" defaultRowHeight="15"/>
  <cols>
    <col min="1" max="3" width="9.140625" style="7" customWidth="1"/>
    <col min="4" max="4" width="15.00390625" style="7" customWidth="1"/>
    <col min="5" max="5" width="2.00390625" style="7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5.7109375" style="1" customWidth="1"/>
    <col min="11" max="11" width="7.8515625" style="1" customWidth="1"/>
    <col min="12" max="12" width="15.28125" style="1" customWidth="1"/>
    <col min="13" max="13" width="7.8515625" style="1" customWidth="1"/>
    <col min="14" max="14" width="12.7109375" style="1" customWidth="1"/>
    <col min="15" max="15" width="11.421875" style="1" hidden="1" customWidth="1"/>
    <col min="16" max="16" width="10.28125" style="1" hidden="1" customWidth="1"/>
    <col min="17" max="17" width="10.7109375" style="11" hidden="1" customWidth="1"/>
    <col min="18" max="18" width="11.00390625" style="1" hidden="1" customWidth="1"/>
    <col min="19" max="20" width="10.7109375" style="1" customWidth="1"/>
    <col min="21" max="21" width="14.28125" style="1" customWidth="1"/>
    <col min="22" max="16384" width="9.140625" style="1" customWidth="1"/>
  </cols>
  <sheetData>
    <row r="1" spans="1:21" s="3" customFormat="1" ht="15">
      <c r="A1" s="7"/>
      <c r="B1" s="7"/>
      <c r="C1" s="7"/>
      <c r="D1" s="7"/>
      <c r="E1" s="7"/>
      <c r="F1" s="1"/>
      <c r="G1" s="1"/>
      <c r="H1" s="1"/>
      <c r="I1" s="1"/>
      <c r="J1" s="1"/>
      <c r="K1" s="1"/>
      <c r="L1" s="677" t="s">
        <v>622</v>
      </c>
      <c r="M1" s="678"/>
      <c r="N1" s="678"/>
      <c r="O1" s="678"/>
      <c r="P1" s="678"/>
      <c r="Q1" s="678"/>
      <c r="R1" s="678"/>
      <c r="S1" s="678"/>
      <c r="T1" s="678"/>
      <c r="U1" s="484"/>
    </row>
    <row r="2" spans="1:21" s="3" customFormat="1" ht="15">
      <c r="A2" s="7"/>
      <c r="B2" s="7"/>
      <c r="C2" s="7"/>
      <c r="D2" s="7"/>
      <c r="E2" s="7"/>
      <c r="F2" s="1"/>
      <c r="G2" s="1"/>
      <c r="H2" s="1"/>
      <c r="I2" s="1"/>
      <c r="J2" s="1"/>
      <c r="K2" s="1"/>
      <c r="L2" s="679" t="s">
        <v>30</v>
      </c>
      <c r="M2" s="678"/>
      <c r="N2" s="678"/>
      <c r="O2" s="678"/>
      <c r="P2" s="678"/>
      <c r="Q2" s="678"/>
      <c r="R2" s="678"/>
      <c r="S2" s="678"/>
      <c r="T2" s="678"/>
      <c r="U2" s="484"/>
    </row>
    <row r="3" spans="1:21" s="3" customFormat="1" ht="15">
      <c r="A3" s="7"/>
      <c r="B3" s="7"/>
      <c r="C3" s="7"/>
      <c r="D3" s="7"/>
      <c r="E3" s="7"/>
      <c r="F3" s="1"/>
      <c r="G3" s="1"/>
      <c r="H3" s="1"/>
      <c r="I3" s="1"/>
      <c r="J3" s="1"/>
      <c r="K3" s="1"/>
      <c r="L3" s="679" t="s">
        <v>31</v>
      </c>
      <c r="M3" s="678"/>
      <c r="N3" s="678"/>
      <c r="O3" s="678"/>
      <c r="P3" s="678"/>
      <c r="Q3" s="678"/>
      <c r="R3" s="678"/>
      <c r="S3" s="678"/>
      <c r="T3" s="678"/>
      <c r="U3" s="484"/>
    </row>
    <row r="4" spans="1:21" s="3" customFormat="1" ht="15">
      <c r="A4" s="7"/>
      <c r="B4" s="7"/>
      <c r="C4" s="7"/>
      <c r="D4" s="7"/>
      <c r="E4" s="7"/>
      <c r="F4" s="1"/>
      <c r="G4" s="1"/>
      <c r="H4" s="1"/>
      <c r="I4" s="1"/>
      <c r="J4" s="1"/>
      <c r="K4" s="1"/>
      <c r="L4" s="679" t="s">
        <v>325</v>
      </c>
      <c r="M4" s="678"/>
      <c r="N4" s="678"/>
      <c r="O4" s="678"/>
      <c r="P4" s="678"/>
      <c r="Q4" s="678"/>
      <c r="R4" s="678"/>
      <c r="S4" s="678"/>
      <c r="T4" s="678"/>
      <c r="U4" s="484"/>
    </row>
    <row r="5" spans="1:21" s="3" customFormat="1" ht="15.75">
      <c r="A5" s="7"/>
      <c r="B5" s="7"/>
      <c r="C5" s="7"/>
      <c r="D5" s="7"/>
      <c r="E5" s="7"/>
      <c r="F5" s="1"/>
      <c r="G5" s="1"/>
      <c r="H5" s="1"/>
      <c r="I5" s="1"/>
      <c r="J5" s="1"/>
      <c r="K5" s="483"/>
      <c r="L5" s="680" t="s">
        <v>502</v>
      </c>
      <c r="M5" s="678"/>
      <c r="N5" s="678"/>
      <c r="O5" s="678"/>
      <c r="P5" s="678"/>
      <c r="Q5" s="678"/>
      <c r="R5" s="678"/>
      <c r="S5" s="678"/>
      <c r="T5" s="678"/>
      <c r="U5" s="484"/>
    </row>
    <row r="6" spans="1:20" s="3" customFormat="1" ht="15.75">
      <c r="A6" s="7"/>
      <c r="B6" s="7"/>
      <c r="C6" s="7"/>
      <c r="D6" s="7"/>
      <c r="E6" s="7"/>
      <c r="F6" s="1"/>
      <c r="G6" s="1"/>
      <c r="H6" s="1"/>
      <c r="I6" s="1"/>
      <c r="J6" s="1"/>
      <c r="K6" s="483"/>
      <c r="L6" s="1"/>
      <c r="N6" s="122"/>
      <c r="Q6" s="9"/>
      <c r="R6" s="41"/>
      <c r="S6" s="122"/>
      <c r="T6" s="481"/>
    </row>
    <row r="7" spans="1:20" s="3" customFormat="1" ht="22.5" customHeight="1">
      <c r="A7" s="537" t="s">
        <v>554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8"/>
      <c r="T7" s="538"/>
    </row>
    <row r="8" spans="1:20" s="3" customFormat="1" ht="48.75" customHeight="1">
      <c r="A8" s="537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38"/>
    </row>
    <row r="9" spans="1:18" s="3" customFormat="1" ht="19.5" customHeight="1">
      <c r="A9" s="485"/>
      <c r="B9" s="485"/>
      <c r="C9" s="485"/>
      <c r="D9" s="485"/>
      <c r="E9" s="485"/>
      <c r="F9" s="486"/>
      <c r="G9" s="486"/>
      <c r="H9" s="486"/>
      <c r="I9" s="487"/>
      <c r="J9" s="487"/>
      <c r="K9" s="487"/>
      <c r="L9" s="488"/>
      <c r="O9" s="122"/>
      <c r="Q9" s="123"/>
      <c r="R9" s="489" t="s">
        <v>149</v>
      </c>
    </row>
    <row r="10" spans="1:20" ht="15" customHeight="1">
      <c r="A10" s="550" t="s">
        <v>318</v>
      </c>
      <c r="B10" s="550"/>
      <c r="C10" s="550"/>
      <c r="D10" s="550"/>
      <c r="E10" s="550"/>
      <c r="F10" s="550"/>
      <c r="G10" s="550"/>
      <c r="H10" s="169"/>
      <c r="I10" s="169" t="s">
        <v>317</v>
      </c>
      <c r="J10" s="541" t="s">
        <v>317</v>
      </c>
      <c r="K10" s="541"/>
      <c r="L10" s="541"/>
      <c r="M10" s="541"/>
      <c r="N10" s="539" t="s">
        <v>193</v>
      </c>
      <c r="O10" s="539"/>
      <c r="P10" s="539"/>
      <c r="Q10" s="539"/>
      <c r="R10" s="539"/>
      <c r="S10" s="539" t="s">
        <v>285</v>
      </c>
      <c r="T10" s="539" t="s">
        <v>464</v>
      </c>
    </row>
    <row r="11" spans="1:20" ht="39.75" customHeight="1">
      <c r="A11" s="550"/>
      <c r="B11" s="550"/>
      <c r="C11" s="550"/>
      <c r="D11" s="550"/>
      <c r="E11" s="550"/>
      <c r="F11" s="550"/>
      <c r="G11" s="550"/>
      <c r="H11" s="169"/>
      <c r="I11" s="169" t="s">
        <v>316</v>
      </c>
      <c r="J11" s="541" t="s">
        <v>316</v>
      </c>
      <c r="K11" s="541"/>
      <c r="L11" s="541"/>
      <c r="M11" s="541"/>
      <c r="N11" s="539"/>
      <c r="O11" s="539" t="s">
        <v>193</v>
      </c>
      <c r="P11" s="539" t="s">
        <v>249</v>
      </c>
      <c r="Q11" s="539" t="s">
        <v>285</v>
      </c>
      <c r="R11" s="539" t="s">
        <v>249</v>
      </c>
      <c r="S11" s="539"/>
      <c r="T11" s="539"/>
    </row>
    <row r="12" spans="1:20" ht="37.5" customHeight="1" thickBot="1">
      <c r="A12" s="551"/>
      <c r="B12" s="551"/>
      <c r="C12" s="551"/>
      <c r="D12" s="551"/>
      <c r="E12" s="551"/>
      <c r="F12" s="551"/>
      <c r="G12" s="551"/>
      <c r="H12" s="365"/>
      <c r="I12" s="366" t="s">
        <v>315</v>
      </c>
      <c r="J12" s="376" t="s">
        <v>314</v>
      </c>
      <c r="K12" s="376" t="s">
        <v>313</v>
      </c>
      <c r="L12" s="377" t="s">
        <v>312</v>
      </c>
      <c r="M12" s="376" t="s">
        <v>311</v>
      </c>
      <c r="N12" s="540"/>
      <c r="O12" s="540"/>
      <c r="P12" s="540"/>
      <c r="Q12" s="540"/>
      <c r="R12" s="540"/>
      <c r="S12" s="540"/>
      <c r="T12" s="540"/>
    </row>
    <row r="13" spans="1:20" ht="15.75" thickBot="1">
      <c r="A13" s="542">
        <v>1</v>
      </c>
      <c r="B13" s="543"/>
      <c r="C13" s="543"/>
      <c r="D13" s="543"/>
      <c r="E13" s="372"/>
      <c r="F13" s="373"/>
      <c r="G13" s="373"/>
      <c r="H13" s="373"/>
      <c r="I13" s="373">
        <v>2</v>
      </c>
      <c r="J13" s="373">
        <v>2</v>
      </c>
      <c r="K13" s="373">
        <v>3</v>
      </c>
      <c r="L13" s="374">
        <v>4</v>
      </c>
      <c r="M13" s="373">
        <v>5</v>
      </c>
      <c r="N13" s="373">
        <v>6</v>
      </c>
      <c r="O13" s="373"/>
      <c r="P13" s="373">
        <v>12</v>
      </c>
      <c r="Q13" s="373"/>
      <c r="R13" s="373">
        <v>14</v>
      </c>
      <c r="S13" s="373">
        <v>8</v>
      </c>
      <c r="T13" s="373">
        <v>10</v>
      </c>
    </row>
    <row r="14" spans="1:20" ht="25.5" customHeight="1">
      <c r="A14" s="544" t="s">
        <v>310</v>
      </c>
      <c r="B14" s="544"/>
      <c r="C14" s="544"/>
      <c r="D14" s="544"/>
      <c r="E14" s="544"/>
      <c r="F14" s="544"/>
      <c r="G14" s="544"/>
      <c r="H14" s="544"/>
      <c r="I14" s="367">
        <v>653</v>
      </c>
      <c r="J14" s="368">
        <v>0</v>
      </c>
      <c r="K14" s="368">
        <v>0</v>
      </c>
      <c r="L14" s="369" t="s">
        <v>399</v>
      </c>
      <c r="M14" s="370">
        <v>0</v>
      </c>
      <c r="N14" s="371">
        <f>SUM(N15+N46+N52+N78+N87+N107+N121+N127)</f>
        <v>36370.9</v>
      </c>
      <c r="O14" s="371" t="e">
        <f aca="true" t="shared" si="0" ref="O14:T14">SUM(O15+O46+O52+O78+O87+O107+O121+O127)</f>
        <v>#REF!</v>
      </c>
      <c r="P14" s="371" t="e">
        <f t="shared" si="0"/>
        <v>#REF!</v>
      </c>
      <c r="Q14" s="371" t="e">
        <f t="shared" si="0"/>
        <v>#REF!</v>
      </c>
      <c r="R14" s="371" t="e">
        <f t="shared" si="0"/>
        <v>#REF!</v>
      </c>
      <c r="S14" s="371">
        <f t="shared" si="0"/>
        <v>31627.399999999998</v>
      </c>
      <c r="T14" s="371">
        <f t="shared" si="0"/>
        <v>33175.99999999999</v>
      </c>
    </row>
    <row r="15" spans="1:20" ht="17.25" customHeight="1">
      <c r="A15" s="545" t="s">
        <v>309</v>
      </c>
      <c r="B15" s="545"/>
      <c r="C15" s="545"/>
      <c r="D15" s="545"/>
      <c r="E15" s="545"/>
      <c r="F15" s="545"/>
      <c r="G15" s="545"/>
      <c r="H15" s="545"/>
      <c r="I15" s="170">
        <v>653</v>
      </c>
      <c r="J15" s="296">
        <v>1</v>
      </c>
      <c r="K15" s="296">
        <v>0</v>
      </c>
      <c r="L15" s="297" t="s">
        <v>399</v>
      </c>
      <c r="M15" s="298">
        <v>0</v>
      </c>
      <c r="N15" s="299">
        <f aca="true" t="shared" si="1" ref="N15:T15">SUM(N16+N21+N26+N33+N38)</f>
        <v>15920.5</v>
      </c>
      <c r="O15" s="299" t="e">
        <f t="shared" si="1"/>
        <v>#REF!</v>
      </c>
      <c r="P15" s="299" t="e">
        <f t="shared" si="1"/>
        <v>#REF!</v>
      </c>
      <c r="Q15" s="299" t="e">
        <f t="shared" si="1"/>
        <v>#REF!</v>
      </c>
      <c r="R15" s="299" t="e">
        <f t="shared" si="1"/>
        <v>#REF!</v>
      </c>
      <c r="S15" s="299">
        <f t="shared" si="1"/>
        <v>15206.8</v>
      </c>
      <c r="T15" s="299">
        <f t="shared" si="1"/>
        <v>16209.1</v>
      </c>
    </row>
    <row r="16" spans="1:20" ht="41.25" customHeight="1">
      <c r="A16" s="546" t="s">
        <v>308</v>
      </c>
      <c r="B16" s="546"/>
      <c r="C16" s="546"/>
      <c r="D16" s="546"/>
      <c r="E16" s="546"/>
      <c r="F16" s="546"/>
      <c r="G16" s="546"/>
      <c r="H16" s="546"/>
      <c r="I16" s="171">
        <v>653</v>
      </c>
      <c r="J16" s="300">
        <v>1</v>
      </c>
      <c r="K16" s="300">
        <v>2</v>
      </c>
      <c r="L16" s="301" t="s">
        <v>400</v>
      </c>
      <c r="M16" s="302">
        <v>0</v>
      </c>
      <c r="N16" s="303">
        <f aca="true" t="shared" si="2" ref="N16:T16">N18</f>
        <v>1451.6</v>
      </c>
      <c r="O16" s="303" t="e">
        <f t="shared" si="2"/>
        <v>#REF!</v>
      </c>
      <c r="P16" s="303" t="e">
        <f t="shared" si="2"/>
        <v>#REF!</v>
      </c>
      <c r="Q16" s="303" t="e">
        <f t="shared" si="2"/>
        <v>#REF!</v>
      </c>
      <c r="R16" s="303" t="e">
        <f t="shared" si="2"/>
        <v>#REF!</v>
      </c>
      <c r="S16" s="303">
        <f t="shared" si="2"/>
        <v>1451.6</v>
      </c>
      <c r="T16" s="303">
        <f t="shared" si="2"/>
        <v>1451.6</v>
      </c>
    </row>
    <row r="17" spans="1:20" ht="48.75" customHeight="1">
      <c r="A17" s="547" t="s">
        <v>508</v>
      </c>
      <c r="B17" s="548"/>
      <c r="C17" s="548"/>
      <c r="D17" s="549"/>
      <c r="E17" s="480"/>
      <c r="F17" s="480"/>
      <c r="G17" s="480"/>
      <c r="H17" s="480"/>
      <c r="I17" s="172">
        <v>653</v>
      </c>
      <c r="J17" s="304">
        <v>1</v>
      </c>
      <c r="K17" s="304">
        <v>2</v>
      </c>
      <c r="L17" s="305" t="s">
        <v>400</v>
      </c>
      <c r="M17" s="306">
        <v>0</v>
      </c>
      <c r="N17" s="307">
        <f aca="true" t="shared" si="3" ref="N17:T19">N18</f>
        <v>1451.6</v>
      </c>
      <c r="O17" s="307" t="e">
        <f t="shared" si="3"/>
        <v>#REF!</v>
      </c>
      <c r="P17" s="307" t="e">
        <f t="shared" si="3"/>
        <v>#REF!</v>
      </c>
      <c r="Q17" s="307" t="e">
        <f t="shared" si="3"/>
        <v>#REF!</v>
      </c>
      <c r="R17" s="307" t="e">
        <f t="shared" si="3"/>
        <v>#REF!</v>
      </c>
      <c r="S17" s="307">
        <f t="shared" si="3"/>
        <v>1451.6</v>
      </c>
      <c r="T17" s="307">
        <f t="shared" si="3"/>
        <v>1451.6</v>
      </c>
    </row>
    <row r="18" spans="1:20" ht="54.75" customHeight="1">
      <c r="A18" s="552" t="s">
        <v>509</v>
      </c>
      <c r="B18" s="552"/>
      <c r="C18" s="552"/>
      <c r="D18" s="552"/>
      <c r="E18" s="552"/>
      <c r="F18" s="552"/>
      <c r="G18" s="552"/>
      <c r="H18" s="552"/>
      <c r="I18" s="173">
        <v>653</v>
      </c>
      <c r="J18" s="308">
        <v>1</v>
      </c>
      <c r="K18" s="308">
        <v>2</v>
      </c>
      <c r="L18" s="309" t="s">
        <v>466</v>
      </c>
      <c r="M18" s="310">
        <v>0</v>
      </c>
      <c r="N18" s="311">
        <f>N19</f>
        <v>1451.6</v>
      </c>
      <c r="O18" s="311" t="e">
        <f t="shared" si="3"/>
        <v>#REF!</v>
      </c>
      <c r="P18" s="311" t="e">
        <f t="shared" si="3"/>
        <v>#REF!</v>
      </c>
      <c r="Q18" s="311" t="e">
        <f t="shared" si="3"/>
        <v>#REF!</v>
      </c>
      <c r="R18" s="311" t="e">
        <f t="shared" si="3"/>
        <v>#REF!</v>
      </c>
      <c r="S18" s="311">
        <f t="shared" si="3"/>
        <v>1451.6</v>
      </c>
      <c r="T18" s="311">
        <f t="shared" si="3"/>
        <v>1451.6</v>
      </c>
    </row>
    <row r="19" spans="1:20" s="12" customFormat="1" ht="62.25" customHeight="1">
      <c r="A19" s="552" t="s">
        <v>201</v>
      </c>
      <c r="B19" s="552"/>
      <c r="C19" s="552"/>
      <c r="D19" s="552"/>
      <c r="E19" s="552"/>
      <c r="F19" s="552"/>
      <c r="G19" s="552"/>
      <c r="H19" s="552"/>
      <c r="I19" s="173"/>
      <c r="J19" s="308">
        <v>1</v>
      </c>
      <c r="K19" s="308">
        <v>2</v>
      </c>
      <c r="L19" s="309" t="s">
        <v>466</v>
      </c>
      <c r="M19" s="310">
        <v>100</v>
      </c>
      <c r="N19" s="311">
        <f>N20</f>
        <v>1451.6</v>
      </c>
      <c r="O19" s="311" t="e">
        <f t="shared" si="3"/>
        <v>#REF!</v>
      </c>
      <c r="P19" s="311" t="e">
        <f t="shared" si="3"/>
        <v>#REF!</v>
      </c>
      <c r="Q19" s="311" t="e">
        <f t="shared" si="3"/>
        <v>#REF!</v>
      </c>
      <c r="R19" s="311" t="e">
        <f t="shared" si="3"/>
        <v>#REF!</v>
      </c>
      <c r="S19" s="311">
        <f t="shared" si="3"/>
        <v>1451.6</v>
      </c>
      <c r="T19" s="311">
        <f t="shared" si="3"/>
        <v>1451.6</v>
      </c>
    </row>
    <row r="20" spans="1:20" s="12" customFormat="1" ht="28.5" customHeight="1">
      <c r="A20" s="552" t="s">
        <v>202</v>
      </c>
      <c r="B20" s="552"/>
      <c r="C20" s="552"/>
      <c r="D20" s="552"/>
      <c r="E20" s="552"/>
      <c r="F20" s="552"/>
      <c r="G20" s="552"/>
      <c r="H20" s="552"/>
      <c r="I20" s="173"/>
      <c r="J20" s="308">
        <v>1</v>
      </c>
      <c r="K20" s="308">
        <v>2</v>
      </c>
      <c r="L20" s="309" t="s">
        <v>466</v>
      </c>
      <c r="M20" s="310">
        <v>120</v>
      </c>
      <c r="N20" s="311">
        <v>1451.6</v>
      </c>
      <c r="O20" s="311" t="e">
        <f>SUM(#REF!+#REF!+#REF!)</f>
        <v>#REF!</v>
      </c>
      <c r="P20" s="311" t="e">
        <f>SUM(#REF!+#REF!+#REF!)</f>
        <v>#REF!</v>
      </c>
      <c r="Q20" s="311" t="e">
        <f>SUM(#REF!+#REF!+#REF!)</f>
        <v>#REF!</v>
      </c>
      <c r="R20" s="311" t="e">
        <f>SUM(#REF!+#REF!+#REF!)</f>
        <v>#REF!</v>
      </c>
      <c r="S20" s="311">
        <v>1451.6</v>
      </c>
      <c r="T20" s="311">
        <v>1451.6</v>
      </c>
    </row>
    <row r="21" spans="1:20" ht="48.75" customHeight="1">
      <c r="A21" s="546" t="s">
        <v>307</v>
      </c>
      <c r="B21" s="546"/>
      <c r="C21" s="546"/>
      <c r="D21" s="546"/>
      <c r="E21" s="546"/>
      <c r="F21" s="546"/>
      <c r="G21" s="546"/>
      <c r="H21" s="546"/>
      <c r="I21" s="171">
        <v>653</v>
      </c>
      <c r="J21" s="300">
        <v>1</v>
      </c>
      <c r="K21" s="300">
        <v>3</v>
      </c>
      <c r="L21" s="312" t="s">
        <v>400</v>
      </c>
      <c r="M21" s="302">
        <v>0</v>
      </c>
      <c r="N21" s="303">
        <f aca="true" t="shared" si="4" ref="N21:T22">N22</f>
        <v>5</v>
      </c>
      <c r="O21" s="303" t="e">
        <f t="shared" si="4"/>
        <v>#REF!</v>
      </c>
      <c r="P21" s="303" t="e">
        <f t="shared" si="4"/>
        <v>#REF!</v>
      </c>
      <c r="Q21" s="303" t="e">
        <f t="shared" si="4"/>
        <v>#REF!</v>
      </c>
      <c r="R21" s="303" t="e">
        <f t="shared" si="4"/>
        <v>#REF!</v>
      </c>
      <c r="S21" s="303">
        <f t="shared" si="4"/>
        <v>5</v>
      </c>
      <c r="T21" s="303">
        <f t="shared" si="4"/>
        <v>5</v>
      </c>
    </row>
    <row r="22" spans="1:20" ht="46.5" customHeight="1">
      <c r="A22" s="547" t="s">
        <v>508</v>
      </c>
      <c r="B22" s="548"/>
      <c r="C22" s="548"/>
      <c r="D22" s="549"/>
      <c r="E22" s="480"/>
      <c r="F22" s="480"/>
      <c r="G22" s="480"/>
      <c r="H22" s="480"/>
      <c r="I22" s="172">
        <v>653</v>
      </c>
      <c r="J22" s="304">
        <v>1</v>
      </c>
      <c r="K22" s="304">
        <v>3</v>
      </c>
      <c r="L22" s="305" t="s">
        <v>400</v>
      </c>
      <c r="M22" s="306">
        <v>0</v>
      </c>
      <c r="N22" s="307">
        <v>5</v>
      </c>
      <c r="O22" s="307" t="e">
        <f t="shared" si="4"/>
        <v>#REF!</v>
      </c>
      <c r="P22" s="307" t="e">
        <f t="shared" si="4"/>
        <v>#REF!</v>
      </c>
      <c r="Q22" s="307" t="e">
        <f t="shared" si="4"/>
        <v>#REF!</v>
      </c>
      <c r="R22" s="307" t="e">
        <f t="shared" si="4"/>
        <v>#REF!</v>
      </c>
      <c r="S22" s="307">
        <f t="shared" si="4"/>
        <v>5</v>
      </c>
      <c r="T22" s="307">
        <f t="shared" si="4"/>
        <v>5</v>
      </c>
    </row>
    <row r="23" spans="1:20" ht="53.25" customHeight="1">
      <c r="A23" s="552" t="s">
        <v>510</v>
      </c>
      <c r="B23" s="552"/>
      <c r="C23" s="552"/>
      <c r="D23" s="552"/>
      <c r="E23" s="552"/>
      <c r="F23" s="552"/>
      <c r="G23" s="552"/>
      <c r="H23" s="552"/>
      <c r="I23" s="173">
        <v>653</v>
      </c>
      <c r="J23" s="308">
        <v>1</v>
      </c>
      <c r="K23" s="308">
        <v>3</v>
      </c>
      <c r="L23" s="305" t="s">
        <v>403</v>
      </c>
      <c r="M23" s="310">
        <v>0</v>
      </c>
      <c r="N23" s="311">
        <v>5</v>
      </c>
      <c r="O23" s="311" t="e">
        <f>#REF!</f>
        <v>#REF!</v>
      </c>
      <c r="P23" s="311" t="e">
        <f>#REF!</f>
        <v>#REF!</v>
      </c>
      <c r="Q23" s="311" t="e">
        <f>#REF!</f>
        <v>#REF!</v>
      </c>
      <c r="R23" s="311" t="e">
        <f>#REF!</f>
        <v>#REF!</v>
      </c>
      <c r="S23" s="311">
        <v>5</v>
      </c>
      <c r="T23" s="311">
        <v>5</v>
      </c>
    </row>
    <row r="24" spans="1:20" s="12" customFormat="1" ht="35.25" customHeight="1">
      <c r="A24" s="553" t="s">
        <v>420</v>
      </c>
      <c r="B24" s="554"/>
      <c r="C24" s="554"/>
      <c r="D24" s="554"/>
      <c r="E24" s="554"/>
      <c r="F24" s="554"/>
      <c r="G24" s="554"/>
      <c r="H24" s="555"/>
      <c r="I24" s="173"/>
      <c r="J24" s="313" t="s">
        <v>404</v>
      </c>
      <c r="K24" s="313" t="s">
        <v>405</v>
      </c>
      <c r="L24" s="310" t="s">
        <v>403</v>
      </c>
      <c r="M24" s="310">
        <v>200</v>
      </c>
      <c r="N24" s="311">
        <v>5</v>
      </c>
      <c r="O24" s="311" t="e">
        <f>#REF!</f>
        <v>#REF!</v>
      </c>
      <c r="P24" s="311" t="e">
        <f>#REF!</f>
        <v>#REF!</v>
      </c>
      <c r="Q24" s="311" t="e">
        <f>#REF!</f>
        <v>#REF!</v>
      </c>
      <c r="R24" s="311" t="e">
        <f>#REF!</f>
        <v>#REF!</v>
      </c>
      <c r="S24" s="311">
        <v>5</v>
      </c>
      <c r="T24" s="311">
        <v>5</v>
      </c>
    </row>
    <row r="25" spans="1:20" s="12" customFormat="1" ht="35.25" customHeight="1">
      <c r="A25" s="553" t="s">
        <v>203</v>
      </c>
      <c r="B25" s="554"/>
      <c r="C25" s="554"/>
      <c r="D25" s="554"/>
      <c r="E25" s="554"/>
      <c r="F25" s="554"/>
      <c r="G25" s="554"/>
      <c r="H25" s="555"/>
      <c r="I25" s="173"/>
      <c r="J25" s="313" t="s">
        <v>404</v>
      </c>
      <c r="K25" s="313" t="s">
        <v>405</v>
      </c>
      <c r="L25" s="310" t="s">
        <v>623</v>
      </c>
      <c r="M25" s="310">
        <v>240</v>
      </c>
      <c r="N25" s="311">
        <v>5</v>
      </c>
      <c r="O25" s="311"/>
      <c r="P25" s="311"/>
      <c r="Q25" s="311"/>
      <c r="R25" s="311"/>
      <c r="S25" s="311">
        <v>5</v>
      </c>
      <c r="T25" s="311">
        <v>5</v>
      </c>
    </row>
    <row r="26" spans="1:20" ht="48.75" customHeight="1">
      <c r="A26" s="546" t="s">
        <v>306</v>
      </c>
      <c r="B26" s="546"/>
      <c r="C26" s="546"/>
      <c r="D26" s="546"/>
      <c r="E26" s="546"/>
      <c r="F26" s="546"/>
      <c r="G26" s="546"/>
      <c r="H26" s="546"/>
      <c r="I26" s="171">
        <v>653</v>
      </c>
      <c r="J26" s="314">
        <v>1</v>
      </c>
      <c r="K26" s="314">
        <v>4</v>
      </c>
      <c r="L26" s="312" t="s">
        <v>400</v>
      </c>
      <c r="M26" s="315">
        <v>0</v>
      </c>
      <c r="N26" s="316">
        <f aca="true" t="shared" si="5" ref="N26:T26">N27</f>
        <v>3696.2000000000003</v>
      </c>
      <c r="O26" s="303" t="e">
        <f t="shared" si="5"/>
        <v>#REF!</v>
      </c>
      <c r="P26" s="303" t="e">
        <f t="shared" si="5"/>
        <v>#REF!</v>
      </c>
      <c r="Q26" s="303" t="e">
        <f t="shared" si="5"/>
        <v>#REF!</v>
      </c>
      <c r="R26" s="303" t="e">
        <f t="shared" si="5"/>
        <v>#REF!</v>
      </c>
      <c r="S26" s="316">
        <f t="shared" si="5"/>
        <v>3190.4</v>
      </c>
      <c r="T26" s="316">
        <f t="shared" si="5"/>
        <v>3190.4</v>
      </c>
    </row>
    <row r="27" spans="1:20" ht="57.75" customHeight="1">
      <c r="A27" s="547" t="s">
        <v>508</v>
      </c>
      <c r="B27" s="548"/>
      <c r="C27" s="548"/>
      <c r="D27" s="549"/>
      <c r="E27" s="480"/>
      <c r="F27" s="480"/>
      <c r="G27" s="480"/>
      <c r="H27" s="480"/>
      <c r="I27" s="172">
        <v>653</v>
      </c>
      <c r="J27" s="317">
        <v>1</v>
      </c>
      <c r="K27" s="317">
        <v>4</v>
      </c>
      <c r="L27" s="305" t="s">
        <v>400</v>
      </c>
      <c r="M27" s="318">
        <v>0</v>
      </c>
      <c r="N27" s="319">
        <f aca="true" t="shared" si="6" ref="N27:T27">N28+N31</f>
        <v>3696.2000000000003</v>
      </c>
      <c r="O27" s="319" t="e">
        <f t="shared" si="6"/>
        <v>#REF!</v>
      </c>
      <c r="P27" s="319" t="e">
        <f t="shared" si="6"/>
        <v>#REF!</v>
      </c>
      <c r="Q27" s="319" t="e">
        <f t="shared" si="6"/>
        <v>#REF!</v>
      </c>
      <c r="R27" s="319" t="e">
        <f t="shared" si="6"/>
        <v>#REF!</v>
      </c>
      <c r="S27" s="319">
        <f t="shared" si="6"/>
        <v>3190.4</v>
      </c>
      <c r="T27" s="319">
        <f t="shared" si="6"/>
        <v>3190.4</v>
      </c>
    </row>
    <row r="28" spans="1:20" s="12" customFormat="1" ht="57" customHeight="1">
      <c r="A28" s="552" t="s">
        <v>239</v>
      </c>
      <c r="B28" s="552"/>
      <c r="C28" s="552"/>
      <c r="D28" s="552"/>
      <c r="E28" s="552"/>
      <c r="F28" s="552"/>
      <c r="G28" s="552"/>
      <c r="H28" s="552"/>
      <c r="I28" s="173">
        <v>653</v>
      </c>
      <c r="J28" s="320">
        <v>1</v>
      </c>
      <c r="K28" s="320">
        <v>4</v>
      </c>
      <c r="L28" s="321" t="s">
        <v>403</v>
      </c>
      <c r="M28" s="322">
        <v>0</v>
      </c>
      <c r="N28" s="323">
        <f>N29</f>
        <v>3190.4</v>
      </c>
      <c r="O28" s="311" t="e">
        <f>O29+#REF!+#REF!+#REF!</f>
        <v>#REF!</v>
      </c>
      <c r="P28" s="311" t="e">
        <f>P29+#REF!+#REF!+#REF!</f>
        <v>#REF!</v>
      </c>
      <c r="Q28" s="311" t="e">
        <f>Q29+#REF!+#REF!+#REF!</f>
        <v>#REF!</v>
      </c>
      <c r="R28" s="311" t="e">
        <f>R29+#REF!+#REF!+#REF!</f>
        <v>#REF!</v>
      </c>
      <c r="S28" s="323">
        <f>S29</f>
        <v>3190.4</v>
      </c>
      <c r="T28" s="323">
        <f>T29</f>
        <v>3190.4</v>
      </c>
    </row>
    <row r="29" spans="1:20" s="12" customFormat="1" ht="75.75" customHeight="1">
      <c r="A29" s="552" t="s">
        <v>201</v>
      </c>
      <c r="B29" s="552"/>
      <c r="C29" s="552"/>
      <c r="D29" s="552"/>
      <c r="E29" s="552"/>
      <c r="F29" s="552"/>
      <c r="G29" s="552"/>
      <c r="H29" s="552"/>
      <c r="I29" s="173"/>
      <c r="J29" s="320">
        <v>1</v>
      </c>
      <c r="K29" s="320">
        <v>4</v>
      </c>
      <c r="L29" s="321" t="s">
        <v>403</v>
      </c>
      <c r="M29" s="322">
        <v>100</v>
      </c>
      <c r="N29" s="323">
        <f aca="true" t="shared" si="7" ref="N29:T29">N30</f>
        <v>3190.4</v>
      </c>
      <c r="O29" s="311" t="e">
        <f t="shared" si="7"/>
        <v>#REF!</v>
      </c>
      <c r="P29" s="311" t="e">
        <f t="shared" si="7"/>
        <v>#REF!</v>
      </c>
      <c r="Q29" s="311" t="e">
        <f t="shared" si="7"/>
        <v>#REF!</v>
      </c>
      <c r="R29" s="311" t="e">
        <f t="shared" si="7"/>
        <v>#REF!</v>
      </c>
      <c r="S29" s="323">
        <f t="shared" si="7"/>
        <v>3190.4</v>
      </c>
      <c r="T29" s="323">
        <f t="shared" si="7"/>
        <v>3190.4</v>
      </c>
    </row>
    <row r="30" spans="1:20" ht="38.25" customHeight="1">
      <c r="A30" s="552" t="s">
        <v>202</v>
      </c>
      <c r="B30" s="552"/>
      <c r="C30" s="552"/>
      <c r="D30" s="552"/>
      <c r="E30" s="552"/>
      <c r="F30" s="552"/>
      <c r="G30" s="552"/>
      <c r="H30" s="552"/>
      <c r="I30" s="173"/>
      <c r="J30" s="320">
        <v>1</v>
      </c>
      <c r="K30" s="320">
        <v>4</v>
      </c>
      <c r="L30" s="321" t="s">
        <v>403</v>
      </c>
      <c r="M30" s="322">
        <v>120</v>
      </c>
      <c r="N30" s="323">
        <v>3190.4</v>
      </c>
      <c r="O30" s="311" t="e">
        <f>SUM(#REF!+#REF!)</f>
        <v>#REF!</v>
      </c>
      <c r="P30" s="311" t="e">
        <f>SUM(#REF!+#REF!)</f>
        <v>#REF!</v>
      </c>
      <c r="Q30" s="311" t="e">
        <f>SUM(#REF!+#REF!)</f>
        <v>#REF!</v>
      </c>
      <c r="R30" s="311" t="e">
        <f>SUM(#REF!+#REF!)</f>
        <v>#REF!</v>
      </c>
      <c r="S30" s="323">
        <v>3190.4</v>
      </c>
      <c r="T30" s="323">
        <v>3190.4</v>
      </c>
    </row>
    <row r="31" spans="1:20" ht="36" customHeight="1">
      <c r="A31" s="547" t="s">
        <v>508</v>
      </c>
      <c r="B31" s="548"/>
      <c r="C31" s="548"/>
      <c r="D31" s="549"/>
      <c r="E31" s="475"/>
      <c r="F31" s="475"/>
      <c r="G31" s="475"/>
      <c r="H31" s="475"/>
      <c r="I31" s="173"/>
      <c r="J31" s="317">
        <v>1</v>
      </c>
      <c r="K31" s="317">
        <v>4</v>
      </c>
      <c r="L31" s="305" t="s">
        <v>400</v>
      </c>
      <c r="M31" s="318">
        <v>0</v>
      </c>
      <c r="N31" s="323">
        <f>N32</f>
        <v>505.8</v>
      </c>
      <c r="O31" s="311"/>
      <c r="P31" s="311"/>
      <c r="Q31" s="311"/>
      <c r="R31" s="311"/>
      <c r="S31" s="323">
        <f>S32</f>
        <v>0</v>
      </c>
      <c r="T31" s="323">
        <f>T32</f>
        <v>0</v>
      </c>
    </row>
    <row r="32" spans="1:20" ht="31.5" customHeight="1">
      <c r="A32" s="552" t="s">
        <v>205</v>
      </c>
      <c r="B32" s="552"/>
      <c r="C32" s="552"/>
      <c r="D32" s="552"/>
      <c r="E32" s="552"/>
      <c r="F32" s="475"/>
      <c r="G32" s="475"/>
      <c r="H32" s="475"/>
      <c r="I32" s="173">
        <v>653</v>
      </c>
      <c r="J32" s="320">
        <v>1</v>
      </c>
      <c r="K32" s="320">
        <v>4</v>
      </c>
      <c r="L32" s="321" t="s">
        <v>421</v>
      </c>
      <c r="M32" s="322">
        <v>500</v>
      </c>
      <c r="N32" s="323">
        <v>505.8</v>
      </c>
      <c r="O32" s="311"/>
      <c r="P32" s="311"/>
      <c r="Q32" s="311"/>
      <c r="R32" s="311"/>
      <c r="S32" s="323">
        <v>0</v>
      </c>
      <c r="T32" s="323">
        <v>0</v>
      </c>
    </row>
    <row r="33" spans="1:20" ht="19.5" customHeight="1">
      <c r="A33" s="546" t="s">
        <v>304</v>
      </c>
      <c r="B33" s="546"/>
      <c r="C33" s="546"/>
      <c r="D33" s="546"/>
      <c r="E33" s="546"/>
      <c r="F33" s="546"/>
      <c r="G33" s="546"/>
      <c r="H33" s="546"/>
      <c r="I33" s="171">
        <v>653</v>
      </c>
      <c r="J33" s="300">
        <v>1</v>
      </c>
      <c r="K33" s="300">
        <v>11</v>
      </c>
      <c r="L33" s="301" t="s">
        <v>423</v>
      </c>
      <c r="M33" s="302">
        <v>0</v>
      </c>
      <c r="N33" s="303">
        <f>N34</f>
        <v>150</v>
      </c>
      <c r="O33" s="303" t="e">
        <f aca="true" t="shared" si="8" ref="O33:T33">O34</f>
        <v>#REF!</v>
      </c>
      <c r="P33" s="303" t="e">
        <f t="shared" si="8"/>
        <v>#REF!</v>
      </c>
      <c r="Q33" s="303" t="e">
        <f t="shared" si="8"/>
        <v>#REF!</v>
      </c>
      <c r="R33" s="303" t="e">
        <f t="shared" si="8"/>
        <v>#REF!</v>
      </c>
      <c r="S33" s="303">
        <f t="shared" si="8"/>
        <v>941</v>
      </c>
      <c r="T33" s="303">
        <f t="shared" si="8"/>
        <v>1809</v>
      </c>
    </row>
    <row r="34" spans="1:20" s="12" customFormat="1" ht="44.25" customHeight="1">
      <c r="A34" s="556" t="s">
        <v>511</v>
      </c>
      <c r="B34" s="556"/>
      <c r="C34" s="556"/>
      <c r="D34" s="556"/>
      <c r="E34" s="480"/>
      <c r="F34" s="480"/>
      <c r="G34" s="480"/>
      <c r="H34" s="480"/>
      <c r="I34" s="172">
        <v>653</v>
      </c>
      <c r="J34" s="304">
        <v>1</v>
      </c>
      <c r="K34" s="304">
        <v>11</v>
      </c>
      <c r="L34" s="305" t="s">
        <v>423</v>
      </c>
      <c r="M34" s="306">
        <v>0</v>
      </c>
      <c r="N34" s="307">
        <f aca="true" t="shared" si="9" ref="N34:T34">N35+N37</f>
        <v>150</v>
      </c>
      <c r="O34" s="307" t="e">
        <f t="shared" si="9"/>
        <v>#REF!</v>
      </c>
      <c r="P34" s="307" t="e">
        <f t="shared" si="9"/>
        <v>#REF!</v>
      </c>
      <c r="Q34" s="307" t="e">
        <f t="shared" si="9"/>
        <v>#REF!</v>
      </c>
      <c r="R34" s="307" t="e">
        <f t="shared" si="9"/>
        <v>#REF!</v>
      </c>
      <c r="S34" s="307">
        <f t="shared" si="9"/>
        <v>941</v>
      </c>
      <c r="T34" s="307">
        <f t="shared" si="9"/>
        <v>1809</v>
      </c>
    </row>
    <row r="35" spans="1:20" ht="54" customHeight="1">
      <c r="A35" s="552" t="s">
        <v>512</v>
      </c>
      <c r="B35" s="552"/>
      <c r="C35" s="552"/>
      <c r="D35" s="552"/>
      <c r="E35" s="552"/>
      <c r="F35" s="552"/>
      <c r="G35" s="552"/>
      <c r="H35" s="552"/>
      <c r="I35" s="173">
        <v>653</v>
      </c>
      <c r="J35" s="308">
        <v>1</v>
      </c>
      <c r="K35" s="308">
        <v>11</v>
      </c>
      <c r="L35" s="309" t="s">
        <v>424</v>
      </c>
      <c r="M35" s="310">
        <v>0</v>
      </c>
      <c r="N35" s="311">
        <f aca="true" t="shared" si="10" ref="N35:T35">N36</f>
        <v>150</v>
      </c>
      <c r="O35" s="311" t="e">
        <f t="shared" si="10"/>
        <v>#REF!</v>
      </c>
      <c r="P35" s="311" t="e">
        <f t="shared" si="10"/>
        <v>#REF!</v>
      </c>
      <c r="Q35" s="311" t="e">
        <f t="shared" si="10"/>
        <v>#REF!</v>
      </c>
      <c r="R35" s="311" t="e">
        <f t="shared" si="10"/>
        <v>#REF!</v>
      </c>
      <c r="S35" s="311">
        <f t="shared" si="10"/>
        <v>150</v>
      </c>
      <c r="T35" s="311">
        <f t="shared" si="10"/>
        <v>150</v>
      </c>
    </row>
    <row r="36" spans="1:20" ht="24.75" customHeight="1">
      <c r="A36" s="552" t="s">
        <v>207</v>
      </c>
      <c r="B36" s="552"/>
      <c r="C36" s="552"/>
      <c r="D36" s="552"/>
      <c r="E36" s="552"/>
      <c r="F36" s="475"/>
      <c r="G36" s="475"/>
      <c r="H36" s="475"/>
      <c r="I36" s="173">
        <v>653</v>
      </c>
      <c r="J36" s="308">
        <v>1</v>
      </c>
      <c r="K36" s="308">
        <v>11</v>
      </c>
      <c r="L36" s="308" t="s">
        <v>424</v>
      </c>
      <c r="M36" s="310">
        <v>800</v>
      </c>
      <c r="N36" s="311">
        <v>150</v>
      </c>
      <c r="O36" s="311" t="e">
        <f>#REF!</f>
        <v>#REF!</v>
      </c>
      <c r="P36" s="311" t="e">
        <f>#REF!</f>
        <v>#REF!</v>
      </c>
      <c r="Q36" s="311" t="e">
        <f>#REF!</f>
        <v>#REF!</v>
      </c>
      <c r="R36" s="311" t="e">
        <f>#REF!</f>
        <v>#REF!</v>
      </c>
      <c r="S36" s="311">
        <v>150</v>
      </c>
      <c r="T36" s="311">
        <v>150</v>
      </c>
    </row>
    <row r="37" spans="1:20" ht="30" customHeight="1">
      <c r="A37" s="553" t="s">
        <v>207</v>
      </c>
      <c r="B37" s="557"/>
      <c r="C37" s="557"/>
      <c r="D37" s="558"/>
      <c r="E37" s="475"/>
      <c r="F37" s="475"/>
      <c r="G37" s="475"/>
      <c r="H37" s="475"/>
      <c r="I37" s="173"/>
      <c r="J37" s="308">
        <v>1</v>
      </c>
      <c r="K37" s="308">
        <v>11</v>
      </c>
      <c r="L37" s="309" t="s">
        <v>587</v>
      </c>
      <c r="M37" s="310">
        <v>800</v>
      </c>
      <c r="N37" s="311">
        <v>0</v>
      </c>
      <c r="O37" s="311"/>
      <c r="P37" s="311"/>
      <c r="Q37" s="311"/>
      <c r="R37" s="311"/>
      <c r="S37" s="311">
        <v>791</v>
      </c>
      <c r="T37" s="311">
        <v>1659</v>
      </c>
    </row>
    <row r="38" spans="1:20" ht="19.5" customHeight="1">
      <c r="A38" s="546" t="s">
        <v>303</v>
      </c>
      <c r="B38" s="546"/>
      <c r="C38" s="546"/>
      <c r="D38" s="546"/>
      <c r="E38" s="546"/>
      <c r="F38" s="546"/>
      <c r="G38" s="546"/>
      <c r="H38" s="546"/>
      <c r="I38" s="172"/>
      <c r="J38" s="300">
        <v>1</v>
      </c>
      <c r="K38" s="300">
        <v>13</v>
      </c>
      <c r="L38" s="312" t="s">
        <v>406</v>
      </c>
      <c r="M38" s="302">
        <v>0</v>
      </c>
      <c r="N38" s="303">
        <f>N39</f>
        <v>10617.699999999999</v>
      </c>
      <c r="O38" s="325"/>
      <c r="P38" s="325"/>
      <c r="Q38" s="325"/>
      <c r="R38" s="325"/>
      <c r="S38" s="303">
        <f>S39</f>
        <v>9618.8</v>
      </c>
      <c r="T38" s="303">
        <f>T39</f>
        <v>9753.1</v>
      </c>
    </row>
    <row r="39" spans="1:20" ht="54" customHeight="1">
      <c r="A39" s="556" t="s">
        <v>513</v>
      </c>
      <c r="B39" s="556"/>
      <c r="C39" s="556"/>
      <c r="D39" s="556"/>
      <c r="E39" s="556"/>
      <c r="F39" s="556"/>
      <c r="G39" s="556"/>
      <c r="H39" s="556"/>
      <c r="I39" s="172">
        <v>653</v>
      </c>
      <c r="J39" s="304">
        <v>1</v>
      </c>
      <c r="K39" s="304">
        <v>13</v>
      </c>
      <c r="L39" s="305" t="s">
        <v>406</v>
      </c>
      <c r="M39" s="306">
        <v>0</v>
      </c>
      <c r="N39" s="325">
        <f aca="true" t="shared" si="11" ref="N39:T39">N40</f>
        <v>10617.699999999999</v>
      </c>
      <c r="O39" s="325" t="e">
        <f t="shared" si="11"/>
        <v>#REF!</v>
      </c>
      <c r="P39" s="325" t="e">
        <f t="shared" si="11"/>
        <v>#REF!</v>
      </c>
      <c r="Q39" s="325" t="e">
        <f t="shared" si="11"/>
        <v>#REF!</v>
      </c>
      <c r="R39" s="325" t="e">
        <f t="shared" si="11"/>
        <v>#REF!</v>
      </c>
      <c r="S39" s="325">
        <f t="shared" si="11"/>
        <v>9618.8</v>
      </c>
      <c r="T39" s="325">
        <f t="shared" si="11"/>
        <v>9753.1</v>
      </c>
    </row>
    <row r="40" spans="1:20" ht="61.5" customHeight="1">
      <c r="A40" s="552" t="s">
        <v>514</v>
      </c>
      <c r="B40" s="552"/>
      <c r="C40" s="552"/>
      <c r="D40" s="552"/>
      <c r="E40" s="552"/>
      <c r="F40" s="552"/>
      <c r="G40" s="552"/>
      <c r="H40" s="552"/>
      <c r="I40" s="173">
        <v>653</v>
      </c>
      <c r="J40" s="308">
        <v>1</v>
      </c>
      <c r="K40" s="308">
        <v>13</v>
      </c>
      <c r="L40" s="309" t="s">
        <v>407</v>
      </c>
      <c r="M40" s="310">
        <v>0</v>
      </c>
      <c r="N40" s="324">
        <f>N41+N43+N45</f>
        <v>10617.699999999999</v>
      </c>
      <c r="O40" s="324" t="e">
        <f>O41+O43+#REF!</f>
        <v>#REF!</v>
      </c>
      <c r="P40" s="324" t="e">
        <f>P41+P43+#REF!</f>
        <v>#REF!</v>
      </c>
      <c r="Q40" s="324" t="e">
        <f>Q41+Q43+#REF!</f>
        <v>#REF!</v>
      </c>
      <c r="R40" s="324" t="e">
        <f>R41+R43+#REF!</f>
        <v>#REF!</v>
      </c>
      <c r="S40" s="324">
        <f>S41+S43+S45</f>
        <v>9618.8</v>
      </c>
      <c r="T40" s="324">
        <f>T41+T43+T45</f>
        <v>9753.1</v>
      </c>
    </row>
    <row r="41" spans="1:20" s="12" customFormat="1" ht="65.25" customHeight="1">
      <c r="A41" s="552" t="s">
        <v>201</v>
      </c>
      <c r="B41" s="552"/>
      <c r="C41" s="552"/>
      <c r="D41" s="552"/>
      <c r="E41" s="552"/>
      <c r="F41" s="552"/>
      <c r="G41" s="552"/>
      <c r="H41" s="552"/>
      <c r="I41" s="173"/>
      <c r="J41" s="308">
        <v>1</v>
      </c>
      <c r="K41" s="308">
        <v>13</v>
      </c>
      <c r="L41" s="310" t="s">
        <v>407</v>
      </c>
      <c r="M41" s="310">
        <v>100</v>
      </c>
      <c r="N41" s="324">
        <v>9579.9</v>
      </c>
      <c r="O41" s="324" t="e">
        <f>#REF!</f>
        <v>#REF!</v>
      </c>
      <c r="P41" s="324" t="e">
        <f>#REF!</f>
        <v>#REF!</v>
      </c>
      <c r="Q41" s="324" t="e">
        <f>#REF!</f>
        <v>#REF!</v>
      </c>
      <c r="R41" s="324" t="e">
        <f>#REF!</f>
        <v>#REF!</v>
      </c>
      <c r="S41" s="324">
        <v>9188.9</v>
      </c>
      <c r="T41" s="324">
        <v>9379.9</v>
      </c>
    </row>
    <row r="42" spans="1:20" s="12" customFormat="1" ht="24.75" customHeight="1">
      <c r="A42" s="553" t="s">
        <v>624</v>
      </c>
      <c r="B42" s="557"/>
      <c r="C42" s="557"/>
      <c r="D42" s="558"/>
      <c r="E42" s="475"/>
      <c r="F42" s="475"/>
      <c r="G42" s="475"/>
      <c r="H42" s="475"/>
      <c r="I42" s="173"/>
      <c r="J42" s="308">
        <v>1</v>
      </c>
      <c r="K42" s="308">
        <v>13</v>
      </c>
      <c r="L42" s="310" t="s">
        <v>407</v>
      </c>
      <c r="M42" s="310">
        <v>110</v>
      </c>
      <c r="N42" s="324">
        <v>9579.9</v>
      </c>
      <c r="O42" s="324"/>
      <c r="P42" s="324"/>
      <c r="Q42" s="324"/>
      <c r="R42" s="324"/>
      <c r="S42" s="324">
        <v>9188.9</v>
      </c>
      <c r="T42" s="324">
        <v>9379.9</v>
      </c>
    </row>
    <row r="43" spans="1:20" s="12" customFormat="1" ht="26.25" customHeight="1">
      <c r="A43" s="552" t="s">
        <v>420</v>
      </c>
      <c r="B43" s="552"/>
      <c r="C43" s="552"/>
      <c r="D43" s="552"/>
      <c r="E43" s="552"/>
      <c r="F43" s="552"/>
      <c r="G43" s="552"/>
      <c r="H43" s="552"/>
      <c r="I43" s="173"/>
      <c r="J43" s="308">
        <v>1</v>
      </c>
      <c r="K43" s="308">
        <v>13</v>
      </c>
      <c r="L43" s="309" t="s">
        <v>407</v>
      </c>
      <c r="M43" s="310">
        <v>200</v>
      </c>
      <c r="N43" s="311">
        <f aca="true" t="shared" si="12" ref="N43:T43">N44</f>
        <v>1012.8</v>
      </c>
      <c r="O43" s="311" t="e">
        <f t="shared" si="12"/>
        <v>#REF!</v>
      </c>
      <c r="P43" s="311" t="e">
        <f t="shared" si="12"/>
        <v>#REF!</v>
      </c>
      <c r="Q43" s="311" t="e">
        <f t="shared" si="12"/>
        <v>#REF!</v>
      </c>
      <c r="R43" s="311" t="e">
        <f t="shared" si="12"/>
        <v>#REF!</v>
      </c>
      <c r="S43" s="311">
        <f t="shared" si="12"/>
        <v>404.9</v>
      </c>
      <c r="T43" s="311">
        <f t="shared" si="12"/>
        <v>348.2</v>
      </c>
    </row>
    <row r="44" spans="1:20" ht="29.25" customHeight="1">
      <c r="A44" s="553" t="s">
        <v>203</v>
      </c>
      <c r="B44" s="554"/>
      <c r="C44" s="554"/>
      <c r="D44" s="554"/>
      <c r="E44" s="554"/>
      <c r="F44" s="554"/>
      <c r="G44" s="554"/>
      <c r="H44" s="555"/>
      <c r="I44" s="173"/>
      <c r="J44" s="308">
        <v>1</v>
      </c>
      <c r="K44" s="308">
        <v>13</v>
      </c>
      <c r="L44" s="309" t="s">
        <v>407</v>
      </c>
      <c r="M44" s="310">
        <v>240</v>
      </c>
      <c r="N44" s="311">
        <v>1012.8</v>
      </c>
      <c r="O44" s="311" t="e">
        <f>#REF!+#REF!</f>
        <v>#REF!</v>
      </c>
      <c r="P44" s="311" t="e">
        <f>#REF!+#REF!</f>
        <v>#REF!</v>
      </c>
      <c r="Q44" s="311" t="e">
        <f>#REF!+#REF!</f>
        <v>#REF!</v>
      </c>
      <c r="R44" s="311" t="e">
        <f>#REF!+#REF!</f>
        <v>#REF!</v>
      </c>
      <c r="S44" s="311">
        <v>404.9</v>
      </c>
      <c r="T44" s="311">
        <v>348.2</v>
      </c>
    </row>
    <row r="45" spans="1:20" ht="18" customHeight="1">
      <c r="A45" s="552" t="s">
        <v>208</v>
      </c>
      <c r="B45" s="552"/>
      <c r="C45" s="552"/>
      <c r="D45" s="552"/>
      <c r="E45" s="552"/>
      <c r="F45" s="552"/>
      <c r="G45" s="552"/>
      <c r="H45" s="552"/>
      <c r="I45" s="173"/>
      <c r="J45" s="308">
        <v>1</v>
      </c>
      <c r="K45" s="308">
        <v>13</v>
      </c>
      <c r="L45" s="309" t="s">
        <v>407</v>
      </c>
      <c r="M45" s="310">
        <v>850</v>
      </c>
      <c r="N45" s="311">
        <v>25</v>
      </c>
      <c r="O45" s="311"/>
      <c r="P45" s="311"/>
      <c r="Q45" s="311"/>
      <c r="R45" s="311"/>
      <c r="S45" s="311">
        <v>25</v>
      </c>
      <c r="T45" s="311">
        <v>25</v>
      </c>
    </row>
    <row r="46" spans="1:20" s="12" customFormat="1" ht="23.25" customHeight="1">
      <c r="A46" s="545" t="s">
        <v>302</v>
      </c>
      <c r="B46" s="545"/>
      <c r="C46" s="545"/>
      <c r="D46" s="545"/>
      <c r="E46" s="545"/>
      <c r="F46" s="545"/>
      <c r="G46" s="545"/>
      <c r="H46" s="545"/>
      <c r="I46" s="174">
        <v>653</v>
      </c>
      <c r="J46" s="296">
        <v>2</v>
      </c>
      <c r="K46" s="296">
        <v>0</v>
      </c>
      <c r="L46" s="297" t="s">
        <v>400</v>
      </c>
      <c r="M46" s="298">
        <v>0</v>
      </c>
      <c r="N46" s="299">
        <v>189.2</v>
      </c>
      <c r="O46" s="299" t="e">
        <f aca="true" t="shared" si="13" ref="O46:T46">O47</f>
        <v>#REF!</v>
      </c>
      <c r="P46" s="299" t="e">
        <f t="shared" si="13"/>
        <v>#REF!</v>
      </c>
      <c r="Q46" s="299" t="e">
        <f t="shared" si="13"/>
        <v>#REF!</v>
      </c>
      <c r="R46" s="299" t="e">
        <f t="shared" si="13"/>
        <v>#REF!</v>
      </c>
      <c r="S46" s="299">
        <f t="shared" si="13"/>
        <v>189.2</v>
      </c>
      <c r="T46" s="299">
        <f t="shared" si="13"/>
        <v>189.2</v>
      </c>
    </row>
    <row r="47" spans="1:20" ht="19.5" customHeight="1">
      <c r="A47" s="546" t="s">
        <v>301</v>
      </c>
      <c r="B47" s="546"/>
      <c r="C47" s="546"/>
      <c r="D47" s="546"/>
      <c r="E47" s="546"/>
      <c r="F47" s="546"/>
      <c r="G47" s="546"/>
      <c r="H47" s="546"/>
      <c r="I47" s="171">
        <v>653</v>
      </c>
      <c r="J47" s="300">
        <v>2</v>
      </c>
      <c r="K47" s="300">
        <v>3</v>
      </c>
      <c r="L47" s="301" t="s">
        <v>400</v>
      </c>
      <c r="M47" s="302">
        <v>0</v>
      </c>
      <c r="N47" s="303">
        <f aca="true" t="shared" si="14" ref="N47:T47">N49</f>
        <v>189.2</v>
      </c>
      <c r="O47" s="303" t="e">
        <f t="shared" si="14"/>
        <v>#REF!</v>
      </c>
      <c r="P47" s="303" t="e">
        <f t="shared" si="14"/>
        <v>#REF!</v>
      </c>
      <c r="Q47" s="303" t="e">
        <f t="shared" si="14"/>
        <v>#REF!</v>
      </c>
      <c r="R47" s="303" t="e">
        <f t="shared" si="14"/>
        <v>#REF!</v>
      </c>
      <c r="S47" s="303">
        <f t="shared" si="14"/>
        <v>189.2</v>
      </c>
      <c r="T47" s="303">
        <f t="shared" si="14"/>
        <v>189.2</v>
      </c>
    </row>
    <row r="48" spans="1:20" ht="39.75" customHeight="1">
      <c r="A48" s="547" t="s">
        <v>508</v>
      </c>
      <c r="B48" s="548"/>
      <c r="C48" s="548"/>
      <c r="D48" s="549"/>
      <c r="E48" s="480"/>
      <c r="F48" s="480"/>
      <c r="G48" s="480"/>
      <c r="H48" s="480"/>
      <c r="I48" s="172">
        <v>653</v>
      </c>
      <c r="J48" s="304">
        <v>2</v>
      </c>
      <c r="K48" s="304">
        <v>3</v>
      </c>
      <c r="L48" s="305" t="s">
        <v>400</v>
      </c>
      <c r="M48" s="306">
        <v>0</v>
      </c>
      <c r="N48" s="325">
        <f>N49</f>
        <v>189.2</v>
      </c>
      <c r="O48" s="325" t="e">
        <f aca="true" t="shared" si="15" ref="O48:T50">O49</f>
        <v>#REF!</v>
      </c>
      <c r="P48" s="325" t="e">
        <f t="shared" si="15"/>
        <v>#REF!</v>
      </c>
      <c r="Q48" s="325" t="e">
        <f t="shared" si="15"/>
        <v>#REF!</v>
      </c>
      <c r="R48" s="325" t="e">
        <f t="shared" si="15"/>
        <v>#REF!</v>
      </c>
      <c r="S48" s="325">
        <f t="shared" si="15"/>
        <v>189.2</v>
      </c>
      <c r="T48" s="325">
        <f t="shared" si="15"/>
        <v>189.2</v>
      </c>
    </row>
    <row r="49" spans="1:20" ht="51" customHeight="1">
      <c r="A49" s="552" t="s">
        <v>515</v>
      </c>
      <c r="B49" s="552"/>
      <c r="C49" s="552"/>
      <c r="D49" s="552"/>
      <c r="E49" s="552"/>
      <c r="F49" s="552"/>
      <c r="G49" s="552"/>
      <c r="H49" s="552"/>
      <c r="I49" s="173">
        <v>653</v>
      </c>
      <c r="J49" s="308">
        <v>2</v>
      </c>
      <c r="K49" s="308">
        <v>3</v>
      </c>
      <c r="L49" s="309" t="s">
        <v>409</v>
      </c>
      <c r="M49" s="310">
        <v>0</v>
      </c>
      <c r="N49" s="324">
        <v>189.2</v>
      </c>
      <c r="O49" s="324" t="e">
        <f t="shared" si="15"/>
        <v>#REF!</v>
      </c>
      <c r="P49" s="324" t="e">
        <f t="shared" si="15"/>
        <v>#REF!</v>
      </c>
      <c r="Q49" s="324" t="e">
        <f t="shared" si="15"/>
        <v>#REF!</v>
      </c>
      <c r="R49" s="324" t="e">
        <f t="shared" si="15"/>
        <v>#REF!</v>
      </c>
      <c r="S49" s="324">
        <f t="shared" si="15"/>
        <v>189.2</v>
      </c>
      <c r="T49" s="324">
        <f t="shared" si="15"/>
        <v>189.2</v>
      </c>
    </row>
    <row r="50" spans="1:20" ht="36.75" customHeight="1">
      <c r="A50" s="552" t="s">
        <v>451</v>
      </c>
      <c r="B50" s="552"/>
      <c r="C50" s="552"/>
      <c r="D50" s="552"/>
      <c r="E50" s="552"/>
      <c r="F50" s="552"/>
      <c r="G50" s="552"/>
      <c r="H50" s="552"/>
      <c r="I50" s="173"/>
      <c r="J50" s="308">
        <v>2</v>
      </c>
      <c r="K50" s="308">
        <v>3</v>
      </c>
      <c r="L50" s="310" t="s">
        <v>409</v>
      </c>
      <c r="M50" s="310">
        <v>100</v>
      </c>
      <c r="N50" s="324">
        <f>N51</f>
        <v>189.2</v>
      </c>
      <c r="O50" s="324" t="e">
        <f t="shared" si="15"/>
        <v>#REF!</v>
      </c>
      <c r="P50" s="324" t="e">
        <f t="shared" si="15"/>
        <v>#REF!</v>
      </c>
      <c r="Q50" s="324" t="e">
        <f t="shared" si="15"/>
        <v>#REF!</v>
      </c>
      <c r="R50" s="324" t="e">
        <f t="shared" si="15"/>
        <v>#REF!</v>
      </c>
      <c r="S50" s="324">
        <f t="shared" si="15"/>
        <v>189.2</v>
      </c>
      <c r="T50" s="324">
        <f t="shared" si="15"/>
        <v>189.2</v>
      </c>
    </row>
    <row r="51" spans="1:20" s="12" customFormat="1" ht="24" customHeight="1">
      <c r="A51" s="553" t="s">
        <v>202</v>
      </c>
      <c r="B51" s="554"/>
      <c r="C51" s="554"/>
      <c r="D51" s="554"/>
      <c r="E51" s="554"/>
      <c r="F51" s="554"/>
      <c r="G51" s="554"/>
      <c r="H51" s="555"/>
      <c r="I51" s="173"/>
      <c r="J51" s="308">
        <v>2</v>
      </c>
      <c r="K51" s="308">
        <v>3</v>
      </c>
      <c r="L51" s="309" t="s">
        <v>409</v>
      </c>
      <c r="M51" s="310">
        <v>120</v>
      </c>
      <c r="N51" s="324">
        <v>189.2</v>
      </c>
      <c r="O51" s="324" t="e">
        <f>#REF!</f>
        <v>#REF!</v>
      </c>
      <c r="P51" s="324" t="e">
        <f>#REF!</f>
        <v>#REF!</v>
      </c>
      <c r="Q51" s="324" t="e">
        <f>#REF!</f>
        <v>#REF!</v>
      </c>
      <c r="R51" s="324" t="e">
        <f>#REF!</f>
        <v>#REF!</v>
      </c>
      <c r="S51" s="324">
        <v>189.2</v>
      </c>
      <c r="T51" s="324">
        <v>189.2</v>
      </c>
    </row>
    <row r="52" spans="1:20" s="12" customFormat="1" ht="36.75" customHeight="1">
      <c r="A52" s="545" t="s">
        <v>300</v>
      </c>
      <c r="B52" s="545"/>
      <c r="C52" s="545"/>
      <c r="D52" s="545"/>
      <c r="E52" s="545"/>
      <c r="F52" s="545"/>
      <c r="G52" s="545"/>
      <c r="H52" s="545"/>
      <c r="I52" s="174">
        <v>653</v>
      </c>
      <c r="J52" s="296">
        <v>3</v>
      </c>
      <c r="K52" s="296">
        <v>0</v>
      </c>
      <c r="L52" s="297" t="s">
        <v>399</v>
      </c>
      <c r="M52" s="298">
        <v>0</v>
      </c>
      <c r="N52" s="299">
        <f>SUM(N53+N58+N67+N70)</f>
        <v>4583.6</v>
      </c>
      <c r="O52" s="299" t="e">
        <f aca="true" t="shared" si="16" ref="O52:T52">SUM(O53+O58+O70)</f>
        <v>#REF!</v>
      </c>
      <c r="P52" s="299" t="e">
        <f t="shared" si="16"/>
        <v>#REF!</v>
      </c>
      <c r="Q52" s="299" t="e">
        <f t="shared" si="16"/>
        <v>#REF!</v>
      </c>
      <c r="R52" s="299" t="e">
        <f t="shared" si="16"/>
        <v>#REF!</v>
      </c>
      <c r="S52" s="299">
        <f t="shared" si="16"/>
        <v>1052.8</v>
      </c>
      <c r="T52" s="299">
        <f t="shared" si="16"/>
        <v>1242.3</v>
      </c>
    </row>
    <row r="53" spans="1:20" s="13" customFormat="1" ht="31.5" customHeight="1">
      <c r="A53" s="546" t="s">
        <v>327</v>
      </c>
      <c r="B53" s="546"/>
      <c r="C53" s="546"/>
      <c r="D53" s="546"/>
      <c r="E53" s="546"/>
      <c r="F53" s="546"/>
      <c r="G53" s="546"/>
      <c r="H53" s="546"/>
      <c r="I53" s="171">
        <v>653</v>
      </c>
      <c r="J53" s="300">
        <v>3</v>
      </c>
      <c r="K53" s="300">
        <v>4</v>
      </c>
      <c r="L53" s="301" t="s">
        <v>400</v>
      </c>
      <c r="M53" s="302">
        <v>0</v>
      </c>
      <c r="N53" s="326">
        <f aca="true" t="shared" si="17" ref="N53:T53">N55</f>
        <v>26.5</v>
      </c>
      <c r="O53" s="326" t="e">
        <f t="shared" si="17"/>
        <v>#REF!</v>
      </c>
      <c r="P53" s="326" t="e">
        <f t="shared" si="17"/>
        <v>#REF!</v>
      </c>
      <c r="Q53" s="326" t="e">
        <f t="shared" si="17"/>
        <v>#REF!</v>
      </c>
      <c r="R53" s="326" t="e">
        <f t="shared" si="17"/>
        <v>#REF!</v>
      </c>
      <c r="S53" s="326">
        <f t="shared" si="17"/>
        <v>26.5</v>
      </c>
      <c r="T53" s="326">
        <f t="shared" si="17"/>
        <v>26.5</v>
      </c>
    </row>
    <row r="54" spans="1:20" ht="39" customHeight="1">
      <c r="A54" s="547" t="s">
        <v>508</v>
      </c>
      <c r="B54" s="557"/>
      <c r="C54" s="557"/>
      <c r="D54" s="558"/>
      <c r="E54" s="480"/>
      <c r="F54" s="480"/>
      <c r="G54" s="480"/>
      <c r="H54" s="480"/>
      <c r="I54" s="172">
        <v>653</v>
      </c>
      <c r="J54" s="304">
        <v>3</v>
      </c>
      <c r="K54" s="304">
        <v>4</v>
      </c>
      <c r="L54" s="305" t="s">
        <v>400</v>
      </c>
      <c r="M54" s="306">
        <v>0</v>
      </c>
      <c r="N54" s="307">
        <f aca="true" t="shared" si="18" ref="N54:T56">N55</f>
        <v>26.5</v>
      </c>
      <c r="O54" s="307" t="e">
        <f t="shared" si="18"/>
        <v>#REF!</v>
      </c>
      <c r="P54" s="307" t="e">
        <f t="shared" si="18"/>
        <v>#REF!</v>
      </c>
      <c r="Q54" s="307" t="e">
        <f t="shared" si="18"/>
        <v>#REF!</v>
      </c>
      <c r="R54" s="307" t="e">
        <f t="shared" si="18"/>
        <v>#REF!</v>
      </c>
      <c r="S54" s="307">
        <f t="shared" si="18"/>
        <v>26.5</v>
      </c>
      <c r="T54" s="307">
        <f t="shared" si="18"/>
        <v>26.5</v>
      </c>
    </row>
    <row r="55" spans="1:20" s="12" customFormat="1" ht="47.25" customHeight="1">
      <c r="A55" s="552" t="s">
        <v>516</v>
      </c>
      <c r="B55" s="552"/>
      <c r="C55" s="552"/>
      <c r="D55" s="552"/>
      <c r="E55" s="552"/>
      <c r="F55" s="552"/>
      <c r="G55" s="552"/>
      <c r="H55" s="552"/>
      <c r="I55" s="173">
        <v>653</v>
      </c>
      <c r="J55" s="308">
        <v>3</v>
      </c>
      <c r="K55" s="308">
        <v>4</v>
      </c>
      <c r="L55" s="309" t="s">
        <v>410</v>
      </c>
      <c r="M55" s="310">
        <v>0</v>
      </c>
      <c r="N55" s="311">
        <f>N56</f>
        <v>26.5</v>
      </c>
      <c r="O55" s="311" t="e">
        <f t="shared" si="18"/>
        <v>#REF!</v>
      </c>
      <c r="P55" s="311" t="e">
        <f t="shared" si="18"/>
        <v>#REF!</v>
      </c>
      <c r="Q55" s="311" t="e">
        <f t="shared" si="18"/>
        <v>#REF!</v>
      </c>
      <c r="R55" s="311" t="e">
        <f t="shared" si="18"/>
        <v>#REF!</v>
      </c>
      <c r="S55" s="311">
        <f>S56</f>
        <v>26.5</v>
      </c>
      <c r="T55" s="311">
        <f>T56</f>
        <v>26.5</v>
      </c>
    </row>
    <row r="56" spans="1:20" s="12" customFormat="1" ht="29.25" customHeight="1">
      <c r="A56" s="552" t="s">
        <v>206</v>
      </c>
      <c r="B56" s="552"/>
      <c r="C56" s="552"/>
      <c r="D56" s="552"/>
      <c r="E56" s="552"/>
      <c r="F56" s="552"/>
      <c r="G56" s="552"/>
      <c r="H56" s="552"/>
      <c r="I56" s="173"/>
      <c r="J56" s="308">
        <v>3</v>
      </c>
      <c r="K56" s="308">
        <v>4</v>
      </c>
      <c r="L56" s="309" t="s">
        <v>410</v>
      </c>
      <c r="M56" s="310">
        <v>200</v>
      </c>
      <c r="N56" s="311">
        <f>N57</f>
        <v>26.5</v>
      </c>
      <c r="O56" s="311" t="e">
        <f t="shared" si="18"/>
        <v>#REF!</v>
      </c>
      <c r="P56" s="311" t="e">
        <f t="shared" si="18"/>
        <v>#REF!</v>
      </c>
      <c r="Q56" s="311" t="e">
        <f t="shared" si="18"/>
        <v>#REF!</v>
      </c>
      <c r="R56" s="311" t="e">
        <f t="shared" si="18"/>
        <v>#REF!</v>
      </c>
      <c r="S56" s="311">
        <f>S57</f>
        <v>26.5</v>
      </c>
      <c r="T56" s="311">
        <f>T57</f>
        <v>26.5</v>
      </c>
    </row>
    <row r="57" spans="1:20" s="12" customFormat="1" ht="39.75" customHeight="1">
      <c r="A57" s="552" t="s">
        <v>203</v>
      </c>
      <c r="B57" s="552"/>
      <c r="C57" s="552"/>
      <c r="D57" s="552"/>
      <c r="E57" s="552"/>
      <c r="F57" s="552"/>
      <c r="G57" s="552"/>
      <c r="H57" s="552"/>
      <c r="I57" s="173"/>
      <c r="J57" s="308">
        <v>3</v>
      </c>
      <c r="K57" s="308">
        <v>4</v>
      </c>
      <c r="L57" s="309" t="s">
        <v>410</v>
      </c>
      <c r="M57" s="310">
        <v>240</v>
      </c>
      <c r="N57" s="311">
        <v>26.5</v>
      </c>
      <c r="O57" s="311" t="e">
        <f>#REF!</f>
        <v>#REF!</v>
      </c>
      <c r="P57" s="311" t="e">
        <f>#REF!</f>
        <v>#REF!</v>
      </c>
      <c r="Q57" s="311" t="e">
        <f>#REF!</f>
        <v>#REF!</v>
      </c>
      <c r="R57" s="311" t="e">
        <f>#REF!</f>
        <v>#REF!</v>
      </c>
      <c r="S57" s="311">
        <v>26.5</v>
      </c>
      <c r="T57" s="311">
        <v>26.5</v>
      </c>
    </row>
    <row r="58" spans="1:20" s="12" customFormat="1" ht="43.5" customHeight="1">
      <c r="A58" s="546" t="s">
        <v>299</v>
      </c>
      <c r="B58" s="546"/>
      <c r="C58" s="546"/>
      <c r="D58" s="546"/>
      <c r="E58" s="546"/>
      <c r="F58" s="546"/>
      <c r="G58" s="546"/>
      <c r="H58" s="546"/>
      <c r="I58" s="171">
        <v>653</v>
      </c>
      <c r="J58" s="300">
        <v>3</v>
      </c>
      <c r="K58" s="300">
        <v>9</v>
      </c>
      <c r="L58" s="301" t="s">
        <v>399</v>
      </c>
      <c r="M58" s="302">
        <v>0</v>
      </c>
      <c r="N58" s="303">
        <f aca="true" t="shared" si="19" ref="N58:T58">N59+N63</f>
        <v>1199.2</v>
      </c>
      <c r="O58" s="303" t="e">
        <f t="shared" si="19"/>
        <v>#REF!</v>
      </c>
      <c r="P58" s="303" t="e">
        <f t="shared" si="19"/>
        <v>#REF!</v>
      </c>
      <c r="Q58" s="303" t="e">
        <f t="shared" si="19"/>
        <v>#REF!</v>
      </c>
      <c r="R58" s="303" t="e">
        <f t="shared" si="19"/>
        <v>#REF!</v>
      </c>
      <c r="S58" s="303">
        <f t="shared" si="19"/>
        <v>1010.2</v>
      </c>
      <c r="T58" s="303">
        <f t="shared" si="19"/>
        <v>1200</v>
      </c>
    </row>
    <row r="59" spans="1:20" s="12" customFormat="1" ht="43.5" customHeight="1">
      <c r="A59" s="559" t="s">
        <v>517</v>
      </c>
      <c r="B59" s="548"/>
      <c r="C59" s="548"/>
      <c r="D59" s="549"/>
      <c r="E59" s="475"/>
      <c r="F59" s="475"/>
      <c r="G59" s="475"/>
      <c r="H59" s="475"/>
      <c r="I59" s="173"/>
      <c r="J59" s="308">
        <v>3</v>
      </c>
      <c r="K59" s="308">
        <v>9</v>
      </c>
      <c r="L59" s="309" t="s">
        <v>413</v>
      </c>
      <c r="M59" s="310">
        <v>0</v>
      </c>
      <c r="N59" s="311">
        <v>1000</v>
      </c>
      <c r="O59" s="307"/>
      <c r="P59" s="307"/>
      <c r="Q59" s="307"/>
      <c r="R59" s="307"/>
      <c r="S59" s="311">
        <v>810.2</v>
      </c>
      <c r="T59" s="311">
        <v>1000</v>
      </c>
    </row>
    <row r="60" spans="1:20" s="12" customFormat="1" ht="54.75" customHeight="1">
      <c r="A60" s="553" t="s">
        <v>518</v>
      </c>
      <c r="B60" s="554"/>
      <c r="C60" s="554"/>
      <c r="D60" s="554"/>
      <c r="E60" s="554"/>
      <c r="F60" s="554"/>
      <c r="G60" s="554"/>
      <c r="H60" s="555"/>
      <c r="I60" s="173">
        <v>653</v>
      </c>
      <c r="J60" s="308">
        <v>3</v>
      </c>
      <c r="K60" s="308">
        <v>9</v>
      </c>
      <c r="L60" s="309" t="s">
        <v>457</v>
      </c>
      <c r="M60" s="310">
        <v>0</v>
      </c>
      <c r="N60" s="311">
        <v>1000</v>
      </c>
      <c r="O60" s="307"/>
      <c r="P60" s="307"/>
      <c r="Q60" s="307"/>
      <c r="R60" s="307"/>
      <c r="S60" s="311">
        <v>810.2</v>
      </c>
      <c r="T60" s="311">
        <v>1000</v>
      </c>
    </row>
    <row r="61" spans="1:20" s="12" customFormat="1" ht="43.5" customHeight="1">
      <c r="A61" s="553" t="s">
        <v>206</v>
      </c>
      <c r="B61" s="554"/>
      <c r="C61" s="554"/>
      <c r="D61" s="554"/>
      <c r="E61" s="554"/>
      <c r="F61" s="554"/>
      <c r="G61" s="554"/>
      <c r="H61" s="555"/>
      <c r="I61" s="173"/>
      <c r="J61" s="308">
        <v>3</v>
      </c>
      <c r="K61" s="308">
        <v>9</v>
      </c>
      <c r="L61" s="309" t="s">
        <v>457</v>
      </c>
      <c r="M61" s="310">
        <v>200</v>
      </c>
      <c r="N61" s="311">
        <f>N62</f>
        <v>1000</v>
      </c>
      <c r="O61" s="307"/>
      <c r="P61" s="307"/>
      <c r="Q61" s="307"/>
      <c r="R61" s="307"/>
      <c r="S61" s="311">
        <f>S62</f>
        <v>810.2</v>
      </c>
      <c r="T61" s="311">
        <f>T62</f>
        <v>1000</v>
      </c>
    </row>
    <row r="62" spans="1:20" s="12" customFormat="1" ht="43.5" customHeight="1">
      <c r="A62" s="553" t="s">
        <v>203</v>
      </c>
      <c r="B62" s="554"/>
      <c r="C62" s="554"/>
      <c r="D62" s="554"/>
      <c r="E62" s="554"/>
      <c r="F62" s="554"/>
      <c r="G62" s="554"/>
      <c r="H62" s="555"/>
      <c r="I62" s="173"/>
      <c r="J62" s="308">
        <v>3</v>
      </c>
      <c r="K62" s="308">
        <v>9</v>
      </c>
      <c r="L62" s="309" t="s">
        <v>457</v>
      </c>
      <c r="M62" s="310">
        <v>240</v>
      </c>
      <c r="N62" s="311">
        <v>1000</v>
      </c>
      <c r="O62" s="307"/>
      <c r="P62" s="307"/>
      <c r="Q62" s="307"/>
      <c r="R62" s="307"/>
      <c r="S62" s="311">
        <v>810.2</v>
      </c>
      <c r="T62" s="311">
        <v>1000</v>
      </c>
    </row>
    <row r="63" spans="1:20" ht="57.75" customHeight="1">
      <c r="A63" s="546" t="s">
        <v>519</v>
      </c>
      <c r="B63" s="546"/>
      <c r="C63" s="546"/>
      <c r="D63" s="546"/>
      <c r="E63" s="477"/>
      <c r="F63" s="477"/>
      <c r="G63" s="477"/>
      <c r="H63" s="477"/>
      <c r="I63" s="171">
        <v>653</v>
      </c>
      <c r="J63" s="300">
        <v>3</v>
      </c>
      <c r="K63" s="300">
        <v>9</v>
      </c>
      <c r="L63" s="301" t="s">
        <v>412</v>
      </c>
      <c r="M63" s="302">
        <v>0</v>
      </c>
      <c r="N63" s="326">
        <v>199.2</v>
      </c>
      <c r="O63" s="326" t="e">
        <f aca="true" t="shared" si="20" ref="O63:T63">O67+O64</f>
        <v>#REF!</v>
      </c>
      <c r="P63" s="326" t="e">
        <f t="shared" si="20"/>
        <v>#REF!</v>
      </c>
      <c r="Q63" s="326" t="e">
        <f t="shared" si="20"/>
        <v>#REF!</v>
      </c>
      <c r="R63" s="326" t="e">
        <f t="shared" si="20"/>
        <v>#REF!</v>
      </c>
      <c r="S63" s="326">
        <f t="shared" si="20"/>
        <v>200</v>
      </c>
      <c r="T63" s="326">
        <f t="shared" si="20"/>
        <v>200</v>
      </c>
    </row>
    <row r="64" spans="1:20" s="12" customFormat="1" ht="80.25" customHeight="1">
      <c r="A64" s="552" t="s">
        <v>520</v>
      </c>
      <c r="B64" s="552"/>
      <c r="C64" s="552"/>
      <c r="D64" s="552"/>
      <c r="E64" s="552"/>
      <c r="F64" s="552"/>
      <c r="G64" s="552"/>
      <c r="H64" s="552"/>
      <c r="I64" s="173">
        <v>653</v>
      </c>
      <c r="J64" s="308">
        <v>3</v>
      </c>
      <c r="K64" s="308">
        <v>9</v>
      </c>
      <c r="L64" s="309" t="s">
        <v>426</v>
      </c>
      <c r="M64" s="310">
        <v>0</v>
      </c>
      <c r="N64" s="311">
        <v>199.2</v>
      </c>
      <c r="O64" s="311" t="e">
        <f aca="true" t="shared" si="21" ref="O64:R65">O65</f>
        <v>#REF!</v>
      </c>
      <c r="P64" s="311" t="e">
        <f t="shared" si="21"/>
        <v>#REF!</v>
      </c>
      <c r="Q64" s="311" t="e">
        <f t="shared" si="21"/>
        <v>#REF!</v>
      </c>
      <c r="R64" s="311" t="e">
        <f t="shared" si="21"/>
        <v>#REF!</v>
      </c>
      <c r="S64" s="311">
        <v>200</v>
      </c>
      <c r="T64" s="311">
        <v>200</v>
      </c>
    </row>
    <row r="65" spans="1:20" s="12" customFormat="1" ht="33.75" customHeight="1">
      <c r="A65" s="552" t="s">
        <v>206</v>
      </c>
      <c r="B65" s="552"/>
      <c r="C65" s="552"/>
      <c r="D65" s="552"/>
      <c r="E65" s="552"/>
      <c r="F65" s="552"/>
      <c r="G65" s="552"/>
      <c r="H65" s="552"/>
      <c r="I65" s="173"/>
      <c r="J65" s="308">
        <v>3</v>
      </c>
      <c r="K65" s="308">
        <v>9</v>
      </c>
      <c r="L65" s="309" t="s">
        <v>426</v>
      </c>
      <c r="M65" s="310">
        <v>200</v>
      </c>
      <c r="N65" s="311">
        <f>N66</f>
        <v>199.2</v>
      </c>
      <c r="O65" s="311" t="e">
        <f t="shared" si="21"/>
        <v>#REF!</v>
      </c>
      <c r="P65" s="311" t="e">
        <f t="shared" si="21"/>
        <v>#REF!</v>
      </c>
      <c r="Q65" s="311" t="e">
        <f t="shared" si="21"/>
        <v>#REF!</v>
      </c>
      <c r="R65" s="311" t="e">
        <f t="shared" si="21"/>
        <v>#REF!</v>
      </c>
      <c r="S65" s="311">
        <f>S66</f>
        <v>200</v>
      </c>
      <c r="T65" s="311">
        <f>T66</f>
        <v>200</v>
      </c>
    </row>
    <row r="66" spans="1:20" s="12" customFormat="1" ht="28.5" customHeight="1">
      <c r="A66" s="552" t="s">
        <v>203</v>
      </c>
      <c r="B66" s="552"/>
      <c r="C66" s="552"/>
      <c r="D66" s="552"/>
      <c r="E66" s="552"/>
      <c r="F66" s="552"/>
      <c r="G66" s="552"/>
      <c r="H66" s="552"/>
      <c r="I66" s="173"/>
      <c r="J66" s="308">
        <v>3</v>
      </c>
      <c r="K66" s="308">
        <v>9</v>
      </c>
      <c r="L66" s="309" t="s">
        <v>426</v>
      </c>
      <c r="M66" s="310">
        <v>240</v>
      </c>
      <c r="N66" s="311">
        <v>199.2</v>
      </c>
      <c r="O66" s="311" t="e">
        <f>#REF!</f>
        <v>#REF!</v>
      </c>
      <c r="P66" s="311" t="e">
        <f>#REF!</f>
        <v>#REF!</v>
      </c>
      <c r="Q66" s="311" t="e">
        <f>#REF!</f>
        <v>#REF!</v>
      </c>
      <c r="R66" s="311" t="e">
        <f>#REF!</f>
        <v>#REF!</v>
      </c>
      <c r="S66" s="311">
        <v>200</v>
      </c>
      <c r="T66" s="311">
        <v>200</v>
      </c>
    </row>
    <row r="67" spans="1:21" s="12" customFormat="1" ht="69" customHeight="1">
      <c r="A67" s="546" t="s">
        <v>505</v>
      </c>
      <c r="B67" s="546"/>
      <c r="C67" s="546"/>
      <c r="D67" s="546"/>
      <c r="E67" s="546"/>
      <c r="F67" s="546"/>
      <c r="G67" s="546"/>
      <c r="H67" s="546"/>
      <c r="I67" s="171">
        <v>653</v>
      </c>
      <c r="J67" s="300">
        <v>3</v>
      </c>
      <c r="K67" s="300">
        <v>14</v>
      </c>
      <c r="L67" s="301" t="s">
        <v>507</v>
      </c>
      <c r="M67" s="302">
        <v>0</v>
      </c>
      <c r="N67" s="303">
        <v>3342.9</v>
      </c>
      <c r="O67" s="303" t="e">
        <f aca="true" t="shared" si="22" ref="O67:R68">O68</f>
        <v>#REF!</v>
      </c>
      <c r="P67" s="303" t="e">
        <f t="shared" si="22"/>
        <v>#REF!</v>
      </c>
      <c r="Q67" s="303" t="e">
        <f t="shared" si="22"/>
        <v>#REF!</v>
      </c>
      <c r="R67" s="303" t="e">
        <f t="shared" si="22"/>
        <v>#REF!</v>
      </c>
      <c r="S67" s="303">
        <v>0</v>
      </c>
      <c r="T67" s="303">
        <v>0</v>
      </c>
      <c r="U67" s="127"/>
    </row>
    <row r="68" spans="1:20" s="12" customFormat="1" ht="28.5" customHeight="1">
      <c r="A68" s="552" t="s">
        <v>206</v>
      </c>
      <c r="B68" s="552"/>
      <c r="C68" s="552"/>
      <c r="D68" s="552"/>
      <c r="E68" s="552"/>
      <c r="F68" s="552"/>
      <c r="G68" s="552"/>
      <c r="H68" s="552"/>
      <c r="I68" s="173"/>
      <c r="J68" s="308">
        <v>3</v>
      </c>
      <c r="K68" s="308">
        <v>14</v>
      </c>
      <c r="L68" s="309" t="s">
        <v>507</v>
      </c>
      <c r="M68" s="310">
        <v>200</v>
      </c>
      <c r="N68" s="324">
        <f>N69</f>
        <v>3342.9</v>
      </c>
      <c r="O68" s="324" t="e">
        <f t="shared" si="22"/>
        <v>#REF!</v>
      </c>
      <c r="P68" s="324" t="e">
        <f t="shared" si="22"/>
        <v>#REF!</v>
      </c>
      <c r="Q68" s="324" t="e">
        <f t="shared" si="22"/>
        <v>#REF!</v>
      </c>
      <c r="R68" s="324" t="e">
        <f t="shared" si="22"/>
        <v>#REF!</v>
      </c>
      <c r="S68" s="324">
        <f>S69</f>
        <v>0</v>
      </c>
      <c r="T68" s="324">
        <f>T69</f>
        <v>0</v>
      </c>
    </row>
    <row r="69" spans="1:20" s="12" customFormat="1" ht="28.5" customHeight="1">
      <c r="A69" s="552" t="s">
        <v>203</v>
      </c>
      <c r="B69" s="552"/>
      <c r="C69" s="552"/>
      <c r="D69" s="552"/>
      <c r="E69" s="552"/>
      <c r="F69" s="552"/>
      <c r="G69" s="552"/>
      <c r="H69" s="552"/>
      <c r="I69" s="173"/>
      <c r="J69" s="308">
        <v>3</v>
      </c>
      <c r="K69" s="308">
        <v>14</v>
      </c>
      <c r="L69" s="309" t="s">
        <v>507</v>
      </c>
      <c r="M69" s="310">
        <v>240</v>
      </c>
      <c r="N69" s="324">
        <v>3342.9</v>
      </c>
      <c r="O69" s="324" t="e">
        <f>#REF!</f>
        <v>#REF!</v>
      </c>
      <c r="P69" s="324" t="e">
        <f>#REF!</f>
        <v>#REF!</v>
      </c>
      <c r="Q69" s="324" t="e">
        <f>#REF!</f>
        <v>#REF!</v>
      </c>
      <c r="R69" s="324" t="e">
        <f>#REF!</f>
        <v>#REF!</v>
      </c>
      <c r="S69" s="324">
        <v>0</v>
      </c>
      <c r="T69" s="324">
        <v>0</v>
      </c>
    </row>
    <row r="70" spans="1:20" s="12" customFormat="1" ht="33" customHeight="1">
      <c r="A70" s="546" t="s">
        <v>326</v>
      </c>
      <c r="B70" s="546"/>
      <c r="C70" s="546"/>
      <c r="D70" s="546"/>
      <c r="E70" s="546"/>
      <c r="F70" s="546"/>
      <c r="G70" s="546"/>
      <c r="H70" s="546"/>
      <c r="I70" s="171">
        <v>653</v>
      </c>
      <c r="J70" s="300">
        <v>3</v>
      </c>
      <c r="K70" s="300">
        <v>14</v>
      </c>
      <c r="L70" s="301" t="s">
        <v>399</v>
      </c>
      <c r="M70" s="302">
        <v>0</v>
      </c>
      <c r="N70" s="303">
        <f>N71</f>
        <v>15</v>
      </c>
      <c r="O70" s="303" t="e">
        <f aca="true" t="shared" si="23" ref="O70:T70">O72+O75</f>
        <v>#REF!</v>
      </c>
      <c r="P70" s="303" t="e">
        <f t="shared" si="23"/>
        <v>#REF!</v>
      </c>
      <c r="Q70" s="303" t="e">
        <f t="shared" si="23"/>
        <v>#REF!</v>
      </c>
      <c r="R70" s="303" t="e">
        <f t="shared" si="23"/>
        <v>#REF!</v>
      </c>
      <c r="S70" s="303">
        <f t="shared" si="23"/>
        <v>16.1</v>
      </c>
      <c r="T70" s="303">
        <f t="shared" si="23"/>
        <v>15.8</v>
      </c>
    </row>
    <row r="71" spans="1:21" ht="42.75" customHeight="1">
      <c r="A71" s="556" t="s">
        <v>521</v>
      </c>
      <c r="B71" s="556"/>
      <c r="C71" s="556"/>
      <c r="D71" s="556"/>
      <c r="E71" s="480"/>
      <c r="F71" s="480"/>
      <c r="G71" s="480"/>
      <c r="H71" s="480"/>
      <c r="I71" s="172">
        <v>653</v>
      </c>
      <c r="J71" s="304">
        <v>3</v>
      </c>
      <c r="K71" s="304">
        <v>14</v>
      </c>
      <c r="L71" s="305" t="s">
        <v>414</v>
      </c>
      <c r="M71" s="306">
        <v>0</v>
      </c>
      <c r="N71" s="307">
        <f aca="true" t="shared" si="24" ref="N71:T71">N72+N75</f>
        <v>15</v>
      </c>
      <c r="O71" s="307" t="e">
        <f t="shared" si="24"/>
        <v>#REF!</v>
      </c>
      <c r="P71" s="307" t="e">
        <f t="shared" si="24"/>
        <v>#REF!</v>
      </c>
      <c r="Q71" s="307" t="e">
        <f t="shared" si="24"/>
        <v>#REF!</v>
      </c>
      <c r="R71" s="307" t="e">
        <f t="shared" si="24"/>
        <v>#REF!</v>
      </c>
      <c r="S71" s="307">
        <f t="shared" si="24"/>
        <v>16.1</v>
      </c>
      <c r="T71" s="307">
        <f t="shared" si="24"/>
        <v>15.8</v>
      </c>
      <c r="U71" s="7"/>
    </row>
    <row r="72" spans="1:20" s="12" customFormat="1" ht="63.75" customHeight="1">
      <c r="A72" s="552" t="s">
        <v>522</v>
      </c>
      <c r="B72" s="552"/>
      <c r="C72" s="552"/>
      <c r="D72" s="552"/>
      <c r="E72" s="552"/>
      <c r="F72" s="552"/>
      <c r="G72" s="552"/>
      <c r="H72" s="552"/>
      <c r="I72" s="173">
        <v>653</v>
      </c>
      <c r="J72" s="308">
        <v>3</v>
      </c>
      <c r="K72" s="308">
        <v>14</v>
      </c>
      <c r="L72" s="327" t="s">
        <v>455</v>
      </c>
      <c r="M72" s="310">
        <v>0</v>
      </c>
      <c r="N72" s="311">
        <v>10.5</v>
      </c>
      <c r="O72" s="311" t="e">
        <f>#REF!</f>
        <v>#REF!</v>
      </c>
      <c r="P72" s="311" t="e">
        <f>#REF!</f>
        <v>#REF!</v>
      </c>
      <c r="Q72" s="311" t="e">
        <f>#REF!</f>
        <v>#REF!</v>
      </c>
      <c r="R72" s="311" t="e">
        <f>#REF!</f>
        <v>#REF!</v>
      </c>
      <c r="S72" s="311">
        <v>10.83</v>
      </c>
      <c r="T72" s="311">
        <v>10.61</v>
      </c>
    </row>
    <row r="73" spans="1:20" s="12" customFormat="1" ht="26.25" customHeight="1">
      <c r="A73" s="552" t="s">
        <v>206</v>
      </c>
      <c r="B73" s="552"/>
      <c r="C73" s="552"/>
      <c r="D73" s="552"/>
      <c r="E73" s="552"/>
      <c r="F73" s="552"/>
      <c r="G73" s="552"/>
      <c r="H73" s="552"/>
      <c r="I73" s="173"/>
      <c r="J73" s="308">
        <v>3</v>
      </c>
      <c r="K73" s="308">
        <v>14</v>
      </c>
      <c r="L73" s="327" t="s">
        <v>455</v>
      </c>
      <c r="M73" s="310">
        <v>200</v>
      </c>
      <c r="N73" s="311">
        <f aca="true" t="shared" si="25" ref="N73:T73">N74</f>
        <v>10.5</v>
      </c>
      <c r="O73" s="311" t="e">
        <f>O74</f>
        <v>#REF!</v>
      </c>
      <c r="P73" s="311" t="e">
        <f>P74</f>
        <v>#REF!</v>
      </c>
      <c r="Q73" s="311" t="e">
        <f>Q74</f>
        <v>#REF!</v>
      </c>
      <c r="R73" s="311" t="e">
        <f>R74</f>
        <v>#REF!</v>
      </c>
      <c r="S73" s="311">
        <v>10.83</v>
      </c>
      <c r="T73" s="311">
        <v>10.61</v>
      </c>
    </row>
    <row r="74" spans="1:20" s="12" customFormat="1" ht="30" customHeight="1">
      <c r="A74" s="552" t="s">
        <v>203</v>
      </c>
      <c r="B74" s="552"/>
      <c r="C74" s="552"/>
      <c r="D74" s="552"/>
      <c r="E74" s="552"/>
      <c r="F74" s="552"/>
      <c r="G74" s="552"/>
      <c r="H74" s="552"/>
      <c r="I74" s="173"/>
      <c r="J74" s="308">
        <v>3</v>
      </c>
      <c r="K74" s="308">
        <v>14</v>
      </c>
      <c r="L74" s="327" t="s">
        <v>455</v>
      </c>
      <c r="M74" s="310">
        <v>240</v>
      </c>
      <c r="N74" s="311">
        <v>10.5</v>
      </c>
      <c r="O74" s="311" t="e">
        <f>#REF!</f>
        <v>#REF!</v>
      </c>
      <c r="P74" s="311" t="e">
        <f>#REF!</f>
        <v>#REF!</v>
      </c>
      <c r="Q74" s="311" t="e">
        <f>#REF!</f>
        <v>#REF!</v>
      </c>
      <c r="R74" s="311" t="e">
        <f>#REF!</f>
        <v>#REF!</v>
      </c>
      <c r="S74" s="311">
        <v>10.83</v>
      </c>
      <c r="T74" s="311">
        <v>10.61</v>
      </c>
    </row>
    <row r="75" spans="1:21" s="12" customFormat="1" ht="81.75" customHeight="1">
      <c r="A75" s="553" t="s">
        <v>523</v>
      </c>
      <c r="B75" s="557"/>
      <c r="C75" s="557"/>
      <c r="D75" s="558"/>
      <c r="E75" s="475"/>
      <c r="F75" s="475"/>
      <c r="G75" s="475"/>
      <c r="H75" s="475"/>
      <c r="I75" s="173">
        <v>653</v>
      </c>
      <c r="J75" s="308">
        <v>3</v>
      </c>
      <c r="K75" s="308">
        <v>14</v>
      </c>
      <c r="L75" s="327" t="s">
        <v>456</v>
      </c>
      <c r="M75" s="310">
        <v>0</v>
      </c>
      <c r="N75" s="311">
        <v>4.5</v>
      </c>
      <c r="O75" s="311" t="e">
        <f>#REF!</f>
        <v>#REF!</v>
      </c>
      <c r="P75" s="311" t="e">
        <f>#REF!</f>
        <v>#REF!</v>
      </c>
      <c r="Q75" s="311" t="e">
        <f>#REF!</f>
        <v>#REF!</v>
      </c>
      <c r="R75" s="311" t="e">
        <f>#REF!</f>
        <v>#REF!</v>
      </c>
      <c r="S75" s="311">
        <v>5.27</v>
      </c>
      <c r="T75" s="311">
        <v>5.19</v>
      </c>
      <c r="U75" s="176"/>
    </row>
    <row r="76" spans="1:20" s="12" customFormat="1" ht="29.25" customHeight="1">
      <c r="A76" s="552" t="s">
        <v>206</v>
      </c>
      <c r="B76" s="552"/>
      <c r="C76" s="552"/>
      <c r="D76" s="552"/>
      <c r="E76" s="552"/>
      <c r="F76" s="552"/>
      <c r="G76" s="552"/>
      <c r="H76" s="552"/>
      <c r="I76" s="173"/>
      <c r="J76" s="308">
        <v>3</v>
      </c>
      <c r="K76" s="308">
        <v>14</v>
      </c>
      <c r="L76" s="327" t="s">
        <v>456</v>
      </c>
      <c r="M76" s="310">
        <v>200</v>
      </c>
      <c r="N76" s="311">
        <f aca="true" t="shared" si="26" ref="N76:T76">N77</f>
        <v>4.5</v>
      </c>
      <c r="O76" s="311" t="e">
        <f>O77</f>
        <v>#REF!</v>
      </c>
      <c r="P76" s="311" t="e">
        <f>P77</f>
        <v>#REF!</v>
      </c>
      <c r="Q76" s="311" t="e">
        <f>Q77</f>
        <v>#REF!</v>
      </c>
      <c r="R76" s="311" t="e">
        <f>R77</f>
        <v>#REF!</v>
      </c>
      <c r="S76" s="311">
        <v>5.3</v>
      </c>
      <c r="T76" s="311">
        <v>5.19</v>
      </c>
    </row>
    <row r="77" spans="1:20" s="12" customFormat="1" ht="28.5" customHeight="1">
      <c r="A77" s="552" t="s">
        <v>203</v>
      </c>
      <c r="B77" s="552"/>
      <c r="C77" s="552"/>
      <c r="D77" s="552"/>
      <c r="E77" s="552"/>
      <c r="F77" s="552"/>
      <c r="G77" s="552"/>
      <c r="H77" s="552"/>
      <c r="I77" s="173"/>
      <c r="J77" s="308">
        <v>3</v>
      </c>
      <c r="K77" s="308">
        <v>14</v>
      </c>
      <c r="L77" s="327" t="s">
        <v>456</v>
      </c>
      <c r="M77" s="310">
        <v>240</v>
      </c>
      <c r="N77" s="311">
        <v>4.5</v>
      </c>
      <c r="O77" s="311" t="e">
        <f>#REF!</f>
        <v>#REF!</v>
      </c>
      <c r="P77" s="311" t="e">
        <f>#REF!</f>
        <v>#REF!</v>
      </c>
      <c r="Q77" s="311" t="e">
        <f>#REF!</f>
        <v>#REF!</v>
      </c>
      <c r="R77" s="311" t="e">
        <f>#REF!</f>
        <v>#REF!</v>
      </c>
      <c r="S77" s="311">
        <v>5.3</v>
      </c>
      <c r="T77" s="311">
        <v>5.19</v>
      </c>
    </row>
    <row r="78" spans="1:20" ht="29.25" customHeight="1">
      <c r="A78" s="564" t="s">
        <v>298</v>
      </c>
      <c r="B78" s="565"/>
      <c r="C78" s="565"/>
      <c r="D78" s="565"/>
      <c r="E78" s="565"/>
      <c r="F78" s="565"/>
      <c r="G78" s="565"/>
      <c r="H78" s="566"/>
      <c r="I78" s="170">
        <v>653</v>
      </c>
      <c r="J78" s="296">
        <v>4</v>
      </c>
      <c r="K78" s="296">
        <v>0</v>
      </c>
      <c r="L78" s="297" t="s">
        <v>399</v>
      </c>
      <c r="M78" s="298">
        <v>0</v>
      </c>
      <c r="N78" s="328">
        <v>3721.5</v>
      </c>
      <c r="O78" s="328" t="e">
        <f>O79+O87</f>
        <v>#REF!</v>
      </c>
      <c r="P78" s="328" t="e">
        <f>P79+P87</f>
        <v>#REF!</v>
      </c>
      <c r="Q78" s="328" t="e">
        <f>Q79+Q87</f>
        <v>#REF!</v>
      </c>
      <c r="R78" s="328" t="e">
        <f>R79+R87</f>
        <v>#REF!</v>
      </c>
      <c r="S78" s="328">
        <v>3915</v>
      </c>
      <c r="T78" s="328">
        <v>4106.8</v>
      </c>
    </row>
    <row r="79" spans="1:20" ht="19.5" customHeight="1">
      <c r="A79" s="546" t="s">
        <v>2</v>
      </c>
      <c r="B79" s="546"/>
      <c r="C79" s="546"/>
      <c r="D79" s="546"/>
      <c r="E79" s="546"/>
      <c r="F79" s="546"/>
      <c r="G79" s="546"/>
      <c r="H79" s="546"/>
      <c r="I79" s="171">
        <v>653</v>
      </c>
      <c r="J79" s="300">
        <v>4</v>
      </c>
      <c r="K79" s="300">
        <v>9</v>
      </c>
      <c r="L79" s="301" t="s">
        <v>411</v>
      </c>
      <c r="M79" s="302">
        <v>0</v>
      </c>
      <c r="N79" s="326">
        <v>3721.5</v>
      </c>
      <c r="O79" s="326" t="e">
        <f>O84</f>
        <v>#REF!</v>
      </c>
      <c r="P79" s="326" t="e">
        <f>P84</f>
        <v>#REF!</v>
      </c>
      <c r="Q79" s="326" t="e">
        <f>Q84</f>
        <v>#REF!</v>
      </c>
      <c r="R79" s="326" t="e">
        <f>R84</f>
        <v>#REF!</v>
      </c>
      <c r="S79" s="326">
        <v>3915</v>
      </c>
      <c r="T79" s="326">
        <v>4106.8</v>
      </c>
    </row>
    <row r="80" spans="1:20" ht="40.5" customHeight="1">
      <c r="A80" s="556" t="s">
        <v>524</v>
      </c>
      <c r="B80" s="556"/>
      <c r="C80" s="556"/>
      <c r="D80" s="556"/>
      <c r="E80" s="480"/>
      <c r="F80" s="480"/>
      <c r="G80" s="480"/>
      <c r="H80" s="480"/>
      <c r="I80" s="172">
        <v>653</v>
      </c>
      <c r="J80" s="304">
        <v>4</v>
      </c>
      <c r="K80" s="304">
        <v>9</v>
      </c>
      <c r="L80" s="305" t="s">
        <v>411</v>
      </c>
      <c r="M80" s="306">
        <v>0</v>
      </c>
      <c r="N80" s="307">
        <f aca="true" t="shared" si="27" ref="N80:T80">N81+N84</f>
        <v>3721.5</v>
      </c>
      <c r="O80" s="307" t="e">
        <f t="shared" si="27"/>
        <v>#REF!</v>
      </c>
      <c r="P80" s="307" t="e">
        <f t="shared" si="27"/>
        <v>#REF!</v>
      </c>
      <c r="Q80" s="307" t="e">
        <f t="shared" si="27"/>
        <v>#REF!</v>
      </c>
      <c r="R80" s="307" t="e">
        <f t="shared" si="27"/>
        <v>#REF!</v>
      </c>
      <c r="S80" s="307">
        <f t="shared" si="27"/>
        <v>3915</v>
      </c>
      <c r="T80" s="307">
        <f t="shared" si="27"/>
        <v>4106.8</v>
      </c>
    </row>
    <row r="81" spans="1:20" ht="38.25" customHeight="1">
      <c r="A81" s="560" t="s">
        <v>525</v>
      </c>
      <c r="B81" s="561"/>
      <c r="C81" s="561"/>
      <c r="D81" s="562"/>
      <c r="E81" s="475"/>
      <c r="F81" s="475"/>
      <c r="G81" s="475"/>
      <c r="H81" s="475"/>
      <c r="I81" s="173"/>
      <c r="J81" s="308">
        <v>4</v>
      </c>
      <c r="K81" s="308">
        <v>9</v>
      </c>
      <c r="L81" s="309" t="s">
        <v>429</v>
      </c>
      <c r="M81" s="310">
        <v>0</v>
      </c>
      <c r="N81" s="311">
        <f>N82</f>
        <v>2344.4</v>
      </c>
      <c r="O81" s="311"/>
      <c r="P81" s="311"/>
      <c r="Q81" s="311"/>
      <c r="R81" s="311"/>
      <c r="S81" s="311">
        <f>S82</f>
        <v>2466.3</v>
      </c>
      <c r="T81" s="311">
        <f>T82</f>
        <v>2587.1</v>
      </c>
    </row>
    <row r="82" spans="1:20" ht="27.75" customHeight="1">
      <c r="A82" s="552" t="s">
        <v>206</v>
      </c>
      <c r="B82" s="552"/>
      <c r="C82" s="552"/>
      <c r="D82" s="552"/>
      <c r="E82" s="552"/>
      <c r="F82" s="552"/>
      <c r="G82" s="552"/>
      <c r="H82" s="552"/>
      <c r="I82" s="173"/>
      <c r="J82" s="308">
        <v>4</v>
      </c>
      <c r="K82" s="308">
        <v>9</v>
      </c>
      <c r="L82" s="309" t="s">
        <v>429</v>
      </c>
      <c r="M82" s="310">
        <v>200</v>
      </c>
      <c r="N82" s="311">
        <f>N83</f>
        <v>2344.4</v>
      </c>
      <c r="O82" s="307"/>
      <c r="P82" s="307"/>
      <c r="Q82" s="307"/>
      <c r="R82" s="307"/>
      <c r="S82" s="311">
        <f>S83</f>
        <v>2466.3</v>
      </c>
      <c r="T82" s="311">
        <f>T83</f>
        <v>2587.1</v>
      </c>
    </row>
    <row r="83" spans="1:20" ht="27.75" customHeight="1">
      <c r="A83" s="552" t="s">
        <v>203</v>
      </c>
      <c r="B83" s="552"/>
      <c r="C83" s="552"/>
      <c r="D83" s="552"/>
      <c r="E83" s="552"/>
      <c r="F83" s="552"/>
      <c r="G83" s="552"/>
      <c r="H83" s="552"/>
      <c r="I83" s="173"/>
      <c r="J83" s="308">
        <v>4</v>
      </c>
      <c r="K83" s="308">
        <v>9</v>
      </c>
      <c r="L83" s="309" t="s">
        <v>429</v>
      </c>
      <c r="M83" s="310">
        <v>240</v>
      </c>
      <c r="N83" s="311">
        <v>2344.4</v>
      </c>
      <c r="O83" s="307"/>
      <c r="P83" s="307"/>
      <c r="Q83" s="307"/>
      <c r="R83" s="307"/>
      <c r="S83" s="311">
        <v>2466.3</v>
      </c>
      <c r="T83" s="311">
        <v>2587.1</v>
      </c>
    </row>
    <row r="84" spans="1:20" ht="46.5" customHeight="1">
      <c r="A84" s="559" t="s">
        <v>525</v>
      </c>
      <c r="B84" s="557"/>
      <c r="C84" s="557"/>
      <c r="D84" s="557"/>
      <c r="E84" s="478"/>
      <c r="F84" s="478"/>
      <c r="G84" s="478"/>
      <c r="H84" s="479"/>
      <c r="I84" s="173">
        <v>653</v>
      </c>
      <c r="J84" s="308">
        <v>4</v>
      </c>
      <c r="K84" s="308">
        <v>9</v>
      </c>
      <c r="L84" s="309" t="s">
        <v>430</v>
      </c>
      <c r="M84" s="310">
        <v>0</v>
      </c>
      <c r="N84" s="311">
        <f>N85</f>
        <v>1377.1</v>
      </c>
      <c r="O84" s="311" t="e">
        <f>#REF!</f>
        <v>#REF!</v>
      </c>
      <c r="P84" s="311" t="e">
        <f>#REF!</f>
        <v>#REF!</v>
      </c>
      <c r="Q84" s="311" t="e">
        <f>#REF!</f>
        <v>#REF!</v>
      </c>
      <c r="R84" s="311" t="e">
        <f>#REF!</f>
        <v>#REF!</v>
      </c>
      <c r="S84" s="311">
        <f>S85</f>
        <v>1448.7</v>
      </c>
      <c r="T84" s="311">
        <f>T85</f>
        <v>1519.7</v>
      </c>
    </row>
    <row r="85" spans="1:20" ht="29.25" customHeight="1">
      <c r="A85" s="552" t="s">
        <v>206</v>
      </c>
      <c r="B85" s="552"/>
      <c r="C85" s="552"/>
      <c r="D85" s="552"/>
      <c r="E85" s="552"/>
      <c r="F85" s="552"/>
      <c r="G85" s="552"/>
      <c r="H85" s="552"/>
      <c r="I85" s="173"/>
      <c r="J85" s="308">
        <v>4</v>
      </c>
      <c r="K85" s="308">
        <v>9</v>
      </c>
      <c r="L85" s="309" t="s">
        <v>430</v>
      </c>
      <c r="M85" s="310">
        <v>200</v>
      </c>
      <c r="N85" s="311">
        <v>1377.1</v>
      </c>
      <c r="O85" s="311" t="e">
        <f>O86</f>
        <v>#REF!</v>
      </c>
      <c r="P85" s="311" t="e">
        <f>P86</f>
        <v>#REF!</v>
      </c>
      <c r="Q85" s="311" t="e">
        <f>Q86</f>
        <v>#REF!</v>
      </c>
      <c r="R85" s="311" t="e">
        <f>R86</f>
        <v>#REF!</v>
      </c>
      <c r="S85" s="311">
        <v>1448.7</v>
      </c>
      <c r="T85" s="311">
        <v>1519.7</v>
      </c>
    </row>
    <row r="86" spans="1:20" ht="32.25" customHeight="1">
      <c r="A86" s="552" t="s">
        <v>203</v>
      </c>
      <c r="B86" s="552"/>
      <c r="C86" s="552"/>
      <c r="D86" s="552"/>
      <c r="E86" s="552"/>
      <c r="F86" s="552"/>
      <c r="G86" s="552"/>
      <c r="H86" s="552"/>
      <c r="I86" s="173"/>
      <c r="J86" s="308">
        <v>4</v>
      </c>
      <c r="K86" s="308">
        <v>9</v>
      </c>
      <c r="L86" s="309" t="s">
        <v>430</v>
      </c>
      <c r="M86" s="310">
        <v>240</v>
      </c>
      <c r="N86" s="311">
        <v>1377.1</v>
      </c>
      <c r="O86" s="311" t="e">
        <f>#REF!</f>
        <v>#REF!</v>
      </c>
      <c r="P86" s="311" t="e">
        <f>#REF!</f>
        <v>#REF!</v>
      </c>
      <c r="Q86" s="311" t="e">
        <f>#REF!</f>
        <v>#REF!</v>
      </c>
      <c r="R86" s="311" t="e">
        <f>#REF!</f>
        <v>#REF!</v>
      </c>
      <c r="S86" s="311">
        <v>1448.7</v>
      </c>
      <c r="T86" s="311">
        <v>1519.7</v>
      </c>
    </row>
    <row r="87" spans="1:20" ht="19.5" customHeight="1">
      <c r="A87" s="545" t="s">
        <v>297</v>
      </c>
      <c r="B87" s="545"/>
      <c r="C87" s="545"/>
      <c r="D87" s="545"/>
      <c r="E87" s="545"/>
      <c r="F87" s="545"/>
      <c r="G87" s="545"/>
      <c r="H87" s="545"/>
      <c r="I87" s="170">
        <v>653</v>
      </c>
      <c r="J87" s="296">
        <v>5</v>
      </c>
      <c r="K87" s="296">
        <v>0</v>
      </c>
      <c r="L87" s="297" t="s">
        <v>399</v>
      </c>
      <c r="M87" s="298">
        <v>0</v>
      </c>
      <c r="N87" s="328">
        <f aca="true" t="shared" si="28" ref="N87:T87">SUM(N88+N94+N102)</f>
        <v>5664.4</v>
      </c>
      <c r="O87" s="328" t="e">
        <f t="shared" si="28"/>
        <v>#REF!</v>
      </c>
      <c r="P87" s="328" t="e">
        <f t="shared" si="28"/>
        <v>#REF!</v>
      </c>
      <c r="Q87" s="328" t="e">
        <f t="shared" si="28"/>
        <v>#REF!</v>
      </c>
      <c r="R87" s="328" t="e">
        <f t="shared" si="28"/>
        <v>#REF!</v>
      </c>
      <c r="S87" s="328">
        <f t="shared" si="28"/>
        <v>5071.9</v>
      </c>
      <c r="T87" s="328">
        <f t="shared" si="28"/>
        <v>5236.9</v>
      </c>
    </row>
    <row r="88" spans="1:20" ht="30.75" customHeight="1">
      <c r="A88" s="546" t="s">
        <v>296</v>
      </c>
      <c r="B88" s="546"/>
      <c r="C88" s="546"/>
      <c r="D88" s="546"/>
      <c r="E88" s="546"/>
      <c r="F88" s="546"/>
      <c r="G88" s="546"/>
      <c r="H88" s="546"/>
      <c r="I88" s="175">
        <v>653</v>
      </c>
      <c r="J88" s="300">
        <v>5</v>
      </c>
      <c r="K88" s="300">
        <v>1</v>
      </c>
      <c r="L88" s="301" t="s">
        <v>399</v>
      </c>
      <c r="M88" s="302">
        <v>0</v>
      </c>
      <c r="N88" s="326">
        <v>2902.1</v>
      </c>
      <c r="O88" s="326" t="e">
        <f>#REF!+#REF!</f>
        <v>#REF!</v>
      </c>
      <c r="P88" s="326" t="e">
        <f>#REF!+#REF!</f>
        <v>#REF!</v>
      </c>
      <c r="Q88" s="326" t="e">
        <f>#REF!+#REF!</f>
        <v>#REF!</v>
      </c>
      <c r="R88" s="326" t="e">
        <f>#REF!+#REF!</f>
        <v>#REF!</v>
      </c>
      <c r="S88" s="326">
        <v>3032.7</v>
      </c>
      <c r="T88" s="326">
        <v>3154.1</v>
      </c>
    </row>
    <row r="89" spans="1:20" ht="47.25" customHeight="1">
      <c r="A89" s="556" t="s">
        <v>526</v>
      </c>
      <c r="B89" s="556"/>
      <c r="C89" s="556"/>
      <c r="D89" s="556"/>
      <c r="E89" s="475"/>
      <c r="F89" s="475"/>
      <c r="G89" s="475"/>
      <c r="H89" s="475"/>
      <c r="I89" s="173"/>
      <c r="J89" s="308">
        <v>5</v>
      </c>
      <c r="K89" s="308">
        <v>1</v>
      </c>
      <c r="L89" s="309" t="s">
        <v>431</v>
      </c>
      <c r="M89" s="310">
        <v>0</v>
      </c>
      <c r="N89" s="311">
        <f>N90</f>
        <v>2902.1</v>
      </c>
      <c r="O89" s="311"/>
      <c r="P89" s="311"/>
      <c r="Q89" s="311"/>
      <c r="R89" s="311"/>
      <c r="S89" s="311">
        <f aca="true" t="shared" si="29" ref="S89:T92">S90</f>
        <v>3032.7</v>
      </c>
      <c r="T89" s="311">
        <f t="shared" si="29"/>
        <v>3154.1</v>
      </c>
    </row>
    <row r="90" spans="1:20" ht="19.5" customHeight="1">
      <c r="A90" s="556" t="s">
        <v>295</v>
      </c>
      <c r="B90" s="556"/>
      <c r="C90" s="556"/>
      <c r="D90" s="556"/>
      <c r="E90" s="556"/>
      <c r="F90" s="556"/>
      <c r="G90" s="556"/>
      <c r="H90" s="556"/>
      <c r="I90" s="172">
        <v>653</v>
      </c>
      <c r="J90" s="304">
        <v>5</v>
      </c>
      <c r="K90" s="304">
        <v>1</v>
      </c>
      <c r="L90" s="305" t="s">
        <v>432</v>
      </c>
      <c r="M90" s="306">
        <v>0</v>
      </c>
      <c r="N90" s="307">
        <f>N91</f>
        <v>2902.1</v>
      </c>
      <c r="O90" s="307">
        <f>O95</f>
        <v>6865.7</v>
      </c>
      <c r="P90" s="307">
        <f>P95</f>
        <v>0</v>
      </c>
      <c r="Q90" s="307">
        <f>Q95</f>
        <v>4674.9</v>
      </c>
      <c r="R90" s="307">
        <f>R95</f>
        <v>0</v>
      </c>
      <c r="S90" s="307">
        <f t="shared" si="29"/>
        <v>3032.7</v>
      </c>
      <c r="T90" s="307">
        <f t="shared" si="29"/>
        <v>3154.1</v>
      </c>
    </row>
    <row r="91" spans="1:20" ht="48.75" customHeight="1">
      <c r="A91" s="552" t="s">
        <v>527</v>
      </c>
      <c r="B91" s="552"/>
      <c r="C91" s="552"/>
      <c r="D91" s="552"/>
      <c r="E91" s="475"/>
      <c r="F91" s="475"/>
      <c r="G91" s="475"/>
      <c r="H91" s="475"/>
      <c r="I91" s="173">
        <v>653</v>
      </c>
      <c r="J91" s="308">
        <v>5</v>
      </c>
      <c r="K91" s="308">
        <v>1</v>
      </c>
      <c r="L91" s="309" t="s">
        <v>458</v>
      </c>
      <c r="M91" s="310">
        <v>0</v>
      </c>
      <c r="N91" s="311">
        <f>N92</f>
        <v>2902.1</v>
      </c>
      <c r="O91" s="307"/>
      <c r="P91" s="307"/>
      <c r="Q91" s="307"/>
      <c r="R91" s="307"/>
      <c r="S91" s="311">
        <f t="shared" si="29"/>
        <v>3032.7</v>
      </c>
      <c r="T91" s="311">
        <f t="shared" si="29"/>
        <v>3154.1</v>
      </c>
    </row>
    <row r="92" spans="1:20" ht="15.75" customHeight="1">
      <c r="A92" s="553" t="s">
        <v>207</v>
      </c>
      <c r="B92" s="557"/>
      <c r="C92" s="557"/>
      <c r="D92" s="558"/>
      <c r="E92" s="475"/>
      <c r="F92" s="475"/>
      <c r="G92" s="475"/>
      <c r="H92" s="475"/>
      <c r="I92" s="173">
        <v>653</v>
      </c>
      <c r="J92" s="308">
        <v>5</v>
      </c>
      <c r="K92" s="308">
        <v>1</v>
      </c>
      <c r="L92" s="309" t="s">
        <v>458</v>
      </c>
      <c r="M92" s="310">
        <v>800</v>
      </c>
      <c r="N92" s="311">
        <f>N93</f>
        <v>2902.1</v>
      </c>
      <c r="O92" s="307"/>
      <c r="P92" s="307"/>
      <c r="Q92" s="307"/>
      <c r="R92" s="307"/>
      <c r="S92" s="311">
        <f t="shared" si="29"/>
        <v>3032.7</v>
      </c>
      <c r="T92" s="311">
        <f t="shared" si="29"/>
        <v>3154.1</v>
      </c>
    </row>
    <row r="93" spans="1:20" ht="41.25" customHeight="1">
      <c r="A93" s="553" t="s">
        <v>247</v>
      </c>
      <c r="B93" s="554"/>
      <c r="C93" s="554"/>
      <c r="D93" s="554"/>
      <c r="E93" s="554"/>
      <c r="F93" s="554"/>
      <c r="G93" s="554"/>
      <c r="H93" s="555"/>
      <c r="I93" s="173">
        <v>653</v>
      </c>
      <c r="J93" s="308">
        <v>5</v>
      </c>
      <c r="K93" s="308">
        <v>1</v>
      </c>
      <c r="L93" s="309" t="s">
        <v>458</v>
      </c>
      <c r="M93" s="310">
        <v>810</v>
      </c>
      <c r="N93" s="311">
        <v>2902.1</v>
      </c>
      <c r="O93" s="307"/>
      <c r="P93" s="307"/>
      <c r="Q93" s="307"/>
      <c r="R93" s="307"/>
      <c r="S93" s="311">
        <v>3032.7</v>
      </c>
      <c r="T93" s="311">
        <v>3154.1</v>
      </c>
    </row>
    <row r="94" spans="1:21" ht="67.5" customHeight="1">
      <c r="A94" s="546" t="s">
        <v>528</v>
      </c>
      <c r="B94" s="546"/>
      <c r="C94" s="546"/>
      <c r="D94" s="546"/>
      <c r="E94" s="477"/>
      <c r="F94" s="477"/>
      <c r="G94" s="477"/>
      <c r="H94" s="477"/>
      <c r="I94" s="171">
        <v>653</v>
      </c>
      <c r="J94" s="300">
        <v>5</v>
      </c>
      <c r="K94" s="300">
        <v>2</v>
      </c>
      <c r="L94" s="300" t="s">
        <v>453</v>
      </c>
      <c r="M94" s="302">
        <v>0</v>
      </c>
      <c r="N94" s="303">
        <f>N95+N98</f>
        <v>1812.3</v>
      </c>
      <c r="O94" s="303">
        <f aca="true" t="shared" si="30" ref="O94:T96">O95</f>
        <v>6865.7</v>
      </c>
      <c r="P94" s="303">
        <f t="shared" si="30"/>
        <v>0</v>
      </c>
      <c r="Q94" s="303">
        <f t="shared" si="30"/>
        <v>4674.9</v>
      </c>
      <c r="R94" s="303">
        <f t="shared" si="30"/>
        <v>0</v>
      </c>
      <c r="S94" s="303">
        <f t="shared" si="30"/>
        <v>1089.2</v>
      </c>
      <c r="T94" s="303">
        <f t="shared" si="30"/>
        <v>1132.8</v>
      </c>
      <c r="U94" s="7"/>
    </row>
    <row r="95" spans="1:20" ht="29.25" customHeight="1">
      <c r="A95" s="552" t="s">
        <v>305</v>
      </c>
      <c r="B95" s="552"/>
      <c r="C95" s="552"/>
      <c r="D95" s="552"/>
      <c r="E95" s="552"/>
      <c r="F95" s="552"/>
      <c r="G95" s="552"/>
      <c r="H95" s="552"/>
      <c r="I95" s="173">
        <v>653</v>
      </c>
      <c r="J95" s="308">
        <v>5</v>
      </c>
      <c r="K95" s="308">
        <v>2</v>
      </c>
      <c r="L95" s="313" t="s">
        <v>454</v>
      </c>
      <c r="M95" s="310">
        <v>0</v>
      </c>
      <c r="N95" s="324">
        <f>N96</f>
        <v>1042.3</v>
      </c>
      <c r="O95" s="324">
        <f t="shared" si="30"/>
        <v>6865.7</v>
      </c>
      <c r="P95" s="324">
        <f t="shared" si="30"/>
        <v>0</v>
      </c>
      <c r="Q95" s="324">
        <f t="shared" si="30"/>
        <v>4674.9</v>
      </c>
      <c r="R95" s="324">
        <f t="shared" si="30"/>
        <v>0</v>
      </c>
      <c r="S95" s="324">
        <f>S96</f>
        <v>1089.2</v>
      </c>
      <c r="T95" s="324">
        <f>T96</f>
        <v>1132.8</v>
      </c>
    </row>
    <row r="96" spans="1:20" ht="19.5" customHeight="1">
      <c r="A96" s="552" t="s">
        <v>205</v>
      </c>
      <c r="B96" s="552"/>
      <c r="C96" s="552"/>
      <c r="D96" s="552"/>
      <c r="E96" s="552"/>
      <c r="F96" s="475"/>
      <c r="G96" s="475"/>
      <c r="H96" s="475"/>
      <c r="I96" s="173">
        <v>653</v>
      </c>
      <c r="J96" s="308">
        <v>5</v>
      </c>
      <c r="K96" s="308">
        <v>2</v>
      </c>
      <c r="L96" s="313" t="s">
        <v>454</v>
      </c>
      <c r="M96" s="310">
        <v>500</v>
      </c>
      <c r="N96" s="324">
        <f>N97</f>
        <v>1042.3</v>
      </c>
      <c r="O96" s="324">
        <f t="shared" si="30"/>
        <v>6865.7</v>
      </c>
      <c r="P96" s="324">
        <f t="shared" si="30"/>
        <v>0</v>
      </c>
      <c r="Q96" s="324">
        <f t="shared" si="30"/>
        <v>4674.9</v>
      </c>
      <c r="R96" s="324">
        <f t="shared" si="30"/>
        <v>0</v>
      </c>
      <c r="S96" s="324">
        <f>S97</f>
        <v>1089.2</v>
      </c>
      <c r="T96" s="324">
        <f>T97</f>
        <v>1132.8</v>
      </c>
    </row>
    <row r="97" spans="1:20" ht="19.5" customHeight="1">
      <c r="A97" s="552" t="s">
        <v>305</v>
      </c>
      <c r="B97" s="552"/>
      <c r="C97" s="552"/>
      <c r="D97" s="552"/>
      <c r="E97" s="552"/>
      <c r="F97" s="552"/>
      <c r="G97" s="552"/>
      <c r="H97" s="552"/>
      <c r="I97" s="173">
        <v>653</v>
      </c>
      <c r="J97" s="308">
        <v>5</v>
      </c>
      <c r="K97" s="308">
        <v>2</v>
      </c>
      <c r="L97" s="313" t="s">
        <v>454</v>
      </c>
      <c r="M97" s="310">
        <v>540</v>
      </c>
      <c r="N97" s="324">
        <v>1042.3</v>
      </c>
      <c r="O97" s="324">
        <v>6865.7</v>
      </c>
      <c r="P97" s="324">
        <v>0</v>
      </c>
      <c r="Q97" s="324">
        <v>4674.9</v>
      </c>
      <c r="R97" s="324">
        <v>0</v>
      </c>
      <c r="S97" s="324">
        <v>1089.2</v>
      </c>
      <c r="T97" s="324">
        <v>1132.8</v>
      </c>
    </row>
    <row r="98" spans="1:21" ht="60.75" customHeight="1">
      <c r="A98" s="546" t="s">
        <v>506</v>
      </c>
      <c r="B98" s="546"/>
      <c r="C98" s="546"/>
      <c r="D98" s="546"/>
      <c r="E98" s="477"/>
      <c r="F98" s="477"/>
      <c r="G98" s="477"/>
      <c r="H98" s="477"/>
      <c r="I98" s="171">
        <v>653</v>
      </c>
      <c r="J98" s="300">
        <v>5</v>
      </c>
      <c r="K98" s="300">
        <v>2</v>
      </c>
      <c r="L98" s="301" t="s">
        <v>625</v>
      </c>
      <c r="M98" s="302">
        <v>0</v>
      </c>
      <c r="N98" s="326">
        <v>770</v>
      </c>
      <c r="O98" s="326" t="e">
        <f aca="true" t="shared" si="31" ref="O98:T100">O99</f>
        <v>#REF!</v>
      </c>
      <c r="P98" s="326" t="e">
        <f t="shared" si="31"/>
        <v>#REF!</v>
      </c>
      <c r="Q98" s="326" t="e">
        <f t="shared" si="31"/>
        <v>#REF!</v>
      </c>
      <c r="R98" s="326" t="e">
        <f t="shared" si="31"/>
        <v>#REF!</v>
      </c>
      <c r="S98" s="326">
        <f t="shared" si="31"/>
        <v>0</v>
      </c>
      <c r="T98" s="326">
        <f t="shared" si="31"/>
        <v>0</v>
      </c>
      <c r="U98" s="127"/>
    </row>
    <row r="99" spans="1:20" ht="27" customHeight="1">
      <c r="A99" s="552" t="s">
        <v>471</v>
      </c>
      <c r="B99" s="552"/>
      <c r="C99" s="552"/>
      <c r="D99" s="552"/>
      <c r="E99" s="552"/>
      <c r="F99" s="552"/>
      <c r="G99" s="552"/>
      <c r="H99" s="552"/>
      <c r="I99" s="173">
        <v>653</v>
      </c>
      <c r="J99" s="308">
        <v>5</v>
      </c>
      <c r="K99" s="308">
        <v>2</v>
      </c>
      <c r="L99" s="309" t="s">
        <v>535</v>
      </c>
      <c r="M99" s="310">
        <v>0</v>
      </c>
      <c r="N99" s="311">
        <v>770</v>
      </c>
      <c r="O99" s="311" t="e">
        <f t="shared" si="31"/>
        <v>#REF!</v>
      </c>
      <c r="P99" s="311" t="e">
        <f t="shared" si="31"/>
        <v>#REF!</v>
      </c>
      <c r="Q99" s="311" t="e">
        <f t="shared" si="31"/>
        <v>#REF!</v>
      </c>
      <c r="R99" s="311" t="e">
        <f t="shared" si="31"/>
        <v>#REF!</v>
      </c>
      <c r="S99" s="311">
        <v>0</v>
      </c>
      <c r="T99" s="311">
        <v>0</v>
      </c>
    </row>
    <row r="100" spans="1:20" ht="29.25" customHeight="1">
      <c r="A100" s="552" t="s">
        <v>206</v>
      </c>
      <c r="B100" s="552"/>
      <c r="C100" s="552"/>
      <c r="D100" s="552"/>
      <c r="E100" s="552"/>
      <c r="F100" s="552"/>
      <c r="G100" s="552"/>
      <c r="H100" s="552"/>
      <c r="I100" s="173"/>
      <c r="J100" s="308">
        <v>5</v>
      </c>
      <c r="K100" s="308">
        <v>2</v>
      </c>
      <c r="L100" s="309" t="s">
        <v>535</v>
      </c>
      <c r="M100" s="310">
        <v>200</v>
      </c>
      <c r="N100" s="311">
        <f>N101</f>
        <v>770</v>
      </c>
      <c r="O100" s="311" t="e">
        <f t="shared" si="31"/>
        <v>#REF!</v>
      </c>
      <c r="P100" s="311" t="e">
        <f t="shared" si="31"/>
        <v>#REF!</v>
      </c>
      <c r="Q100" s="311" t="e">
        <f t="shared" si="31"/>
        <v>#REF!</v>
      </c>
      <c r="R100" s="311" t="e">
        <f t="shared" si="31"/>
        <v>#REF!</v>
      </c>
      <c r="S100" s="311">
        <f>S101</f>
        <v>0</v>
      </c>
      <c r="T100" s="311">
        <f>T101</f>
        <v>0</v>
      </c>
    </row>
    <row r="101" spans="1:20" ht="27.75" customHeight="1">
      <c r="A101" s="552" t="s">
        <v>203</v>
      </c>
      <c r="B101" s="552"/>
      <c r="C101" s="552"/>
      <c r="D101" s="552"/>
      <c r="E101" s="552"/>
      <c r="F101" s="552"/>
      <c r="G101" s="552"/>
      <c r="H101" s="552"/>
      <c r="I101" s="173"/>
      <c r="J101" s="308">
        <v>5</v>
      </c>
      <c r="K101" s="308">
        <v>2</v>
      </c>
      <c r="L101" s="309" t="s">
        <v>535</v>
      </c>
      <c r="M101" s="310">
        <v>240</v>
      </c>
      <c r="N101" s="311">
        <v>770</v>
      </c>
      <c r="O101" s="311" t="e">
        <f>#REF!</f>
        <v>#REF!</v>
      </c>
      <c r="P101" s="311" t="e">
        <f>#REF!</f>
        <v>#REF!</v>
      </c>
      <c r="Q101" s="311" t="e">
        <f>#REF!</f>
        <v>#REF!</v>
      </c>
      <c r="R101" s="311" t="e">
        <f>#REF!</f>
        <v>#REF!</v>
      </c>
      <c r="S101" s="311">
        <v>0</v>
      </c>
      <c r="T101" s="311">
        <v>0</v>
      </c>
    </row>
    <row r="102" spans="1:20" ht="19.5" customHeight="1">
      <c r="A102" s="546" t="s">
        <v>294</v>
      </c>
      <c r="B102" s="546"/>
      <c r="C102" s="546"/>
      <c r="D102" s="546"/>
      <c r="E102" s="546"/>
      <c r="F102" s="546"/>
      <c r="G102" s="546"/>
      <c r="H102" s="546"/>
      <c r="I102" s="171">
        <v>653</v>
      </c>
      <c r="J102" s="300">
        <v>5</v>
      </c>
      <c r="K102" s="300">
        <v>3</v>
      </c>
      <c r="L102" s="301" t="s">
        <v>472</v>
      </c>
      <c r="M102" s="302">
        <v>0</v>
      </c>
      <c r="N102" s="326">
        <v>950</v>
      </c>
      <c r="O102" s="326" t="e">
        <f>O106</f>
        <v>#REF!</v>
      </c>
      <c r="P102" s="326" t="e">
        <f>P106</f>
        <v>#REF!</v>
      </c>
      <c r="Q102" s="326" t="e">
        <f>Q106</f>
        <v>#REF!</v>
      </c>
      <c r="R102" s="326" t="e">
        <f>R106</f>
        <v>#REF!</v>
      </c>
      <c r="S102" s="326">
        <v>950</v>
      </c>
      <c r="T102" s="326">
        <v>950</v>
      </c>
    </row>
    <row r="103" spans="1:21" ht="52.5" customHeight="1">
      <c r="A103" s="563" t="s">
        <v>526</v>
      </c>
      <c r="B103" s="563"/>
      <c r="C103" s="563"/>
      <c r="D103" s="563"/>
      <c r="E103" s="480"/>
      <c r="F103" s="480"/>
      <c r="G103" s="480"/>
      <c r="H103" s="480"/>
      <c r="I103" s="172">
        <v>653</v>
      </c>
      <c r="J103" s="304">
        <v>5</v>
      </c>
      <c r="K103" s="304">
        <v>3</v>
      </c>
      <c r="L103" s="305" t="s">
        <v>431</v>
      </c>
      <c r="M103" s="306">
        <v>0</v>
      </c>
      <c r="N103" s="307">
        <f aca="true" t="shared" si="32" ref="N103:T105">N104</f>
        <v>950</v>
      </c>
      <c r="O103" s="307" t="e">
        <f t="shared" si="32"/>
        <v>#REF!</v>
      </c>
      <c r="P103" s="307" t="e">
        <f t="shared" si="32"/>
        <v>#REF!</v>
      </c>
      <c r="Q103" s="307" t="e">
        <f t="shared" si="32"/>
        <v>#REF!</v>
      </c>
      <c r="R103" s="307" t="e">
        <f t="shared" si="32"/>
        <v>#REF!</v>
      </c>
      <c r="S103" s="307">
        <f t="shared" si="32"/>
        <v>950</v>
      </c>
      <c r="T103" s="307">
        <f t="shared" si="32"/>
        <v>950</v>
      </c>
      <c r="U103" s="7"/>
    </row>
    <row r="104" spans="1:20" ht="50.25" customHeight="1">
      <c r="A104" s="552" t="s">
        <v>529</v>
      </c>
      <c r="B104" s="552"/>
      <c r="C104" s="552"/>
      <c r="D104" s="552"/>
      <c r="E104" s="475"/>
      <c r="F104" s="475"/>
      <c r="G104" s="475"/>
      <c r="H104" s="475"/>
      <c r="I104" s="173">
        <v>653</v>
      </c>
      <c r="J104" s="308">
        <v>5</v>
      </c>
      <c r="K104" s="308">
        <v>3</v>
      </c>
      <c r="L104" s="305" t="s">
        <v>459</v>
      </c>
      <c r="M104" s="310">
        <v>0</v>
      </c>
      <c r="N104" s="307">
        <v>950</v>
      </c>
      <c r="O104" s="307" t="e">
        <f t="shared" si="32"/>
        <v>#REF!</v>
      </c>
      <c r="P104" s="307" t="e">
        <f t="shared" si="32"/>
        <v>#REF!</v>
      </c>
      <c r="Q104" s="307" t="e">
        <f t="shared" si="32"/>
        <v>#REF!</v>
      </c>
      <c r="R104" s="307" t="e">
        <f t="shared" si="32"/>
        <v>#REF!</v>
      </c>
      <c r="S104" s="307">
        <v>950</v>
      </c>
      <c r="T104" s="307">
        <v>950</v>
      </c>
    </row>
    <row r="105" spans="1:20" ht="36" customHeight="1">
      <c r="A105" s="552" t="s">
        <v>206</v>
      </c>
      <c r="B105" s="552"/>
      <c r="C105" s="552"/>
      <c r="D105" s="552"/>
      <c r="E105" s="552"/>
      <c r="F105" s="552"/>
      <c r="G105" s="552"/>
      <c r="H105" s="552"/>
      <c r="I105" s="173"/>
      <c r="J105" s="308">
        <v>5</v>
      </c>
      <c r="K105" s="308">
        <v>3</v>
      </c>
      <c r="L105" s="305" t="s">
        <v>459</v>
      </c>
      <c r="M105" s="310">
        <v>200</v>
      </c>
      <c r="N105" s="307">
        <f>N106</f>
        <v>950</v>
      </c>
      <c r="O105" s="307" t="e">
        <f t="shared" si="32"/>
        <v>#REF!</v>
      </c>
      <c r="P105" s="307" t="e">
        <f t="shared" si="32"/>
        <v>#REF!</v>
      </c>
      <c r="Q105" s="307" t="e">
        <f t="shared" si="32"/>
        <v>#REF!</v>
      </c>
      <c r="R105" s="307" t="e">
        <f t="shared" si="32"/>
        <v>#REF!</v>
      </c>
      <c r="S105" s="307">
        <f>S106</f>
        <v>950</v>
      </c>
      <c r="T105" s="307">
        <f>T106</f>
        <v>950</v>
      </c>
    </row>
    <row r="106" spans="1:20" ht="30" customHeight="1">
      <c r="A106" s="552" t="s">
        <v>203</v>
      </c>
      <c r="B106" s="552"/>
      <c r="C106" s="552"/>
      <c r="D106" s="552"/>
      <c r="E106" s="552"/>
      <c r="F106" s="552"/>
      <c r="G106" s="552"/>
      <c r="H106" s="552"/>
      <c r="I106" s="173">
        <v>653</v>
      </c>
      <c r="J106" s="308">
        <v>5</v>
      </c>
      <c r="K106" s="308">
        <v>3</v>
      </c>
      <c r="L106" s="305" t="s">
        <v>459</v>
      </c>
      <c r="M106" s="310">
        <v>240</v>
      </c>
      <c r="N106" s="307">
        <v>950</v>
      </c>
      <c r="O106" s="307" t="e">
        <f>#REF!</f>
        <v>#REF!</v>
      </c>
      <c r="P106" s="307" t="e">
        <f>#REF!</f>
        <v>#REF!</v>
      </c>
      <c r="Q106" s="307" t="e">
        <f>#REF!</f>
        <v>#REF!</v>
      </c>
      <c r="R106" s="307" t="e">
        <f>#REF!</f>
        <v>#REF!</v>
      </c>
      <c r="S106" s="307">
        <v>950</v>
      </c>
      <c r="T106" s="307">
        <v>950</v>
      </c>
    </row>
    <row r="107" spans="1:20" ht="20.25" customHeight="1">
      <c r="A107" s="545" t="s">
        <v>216</v>
      </c>
      <c r="B107" s="545"/>
      <c r="C107" s="545"/>
      <c r="D107" s="545"/>
      <c r="E107" s="545"/>
      <c r="F107" s="545"/>
      <c r="G107" s="545"/>
      <c r="H107" s="545"/>
      <c r="I107" s="170">
        <v>653</v>
      </c>
      <c r="J107" s="296">
        <v>8</v>
      </c>
      <c r="K107" s="296">
        <v>0</v>
      </c>
      <c r="L107" s="297" t="s">
        <v>399</v>
      </c>
      <c r="M107" s="298">
        <v>0</v>
      </c>
      <c r="N107" s="328">
        <f aca="true" t="shared" si="33" ref="N107:T107">SUM(N108+N116)</f>
        <v>4920.5</v>
      </c>
      <c r="O107" s="328" t="e">
        <f t="shared" si="33"/>
        <v>#REF!</v>
      </c>
      <c r="P107" s="328" t="e">
        <f t="shared" si="33"/>
        <v>#REF!</v>
      </c>
      <c r="Q107" s="328" t="e">
        <f t="shared" si="33"/>
        <v>#REF!</v>
      </c>
      <c r="R107" s="328" t="e">
        <f t="shared" si="33"/>
        <v>#REF!</v>
      </c>
      <c r="S107" s="328">
        <f t="shared" si="33"/>
        <v>4870.5</v>
      </c>
      <c r="T107" s="328">
        <f t="shared" si="33"/>
        <v>4870.5</v>
      </c>
    </row>
    <row r="108" spans="1:20" ht="19.5" customHeight="1">
      <c r="A108" s="546" t="s">
        <v>293</v>
      </c>
      <c r="B108" s="546"/>
      <c r="C108" s="546"/>
      <c r="D108" s="546"/>
      <c r="E108" s="546"/>
      <c r="F108" s="546"/>
      <c r="G108" s="546"/>
      <c r="H108" s="546"/>
      <c r="I108" s="175">
        <v>653</v>
      </c>
      <c r="J108" s="300">
        <v>8</v>
      </c>
      <c r="K108" s="300">
        <v>1</v>
      </c>
      <c r="L108" s="301" t="s">
        <v>415</v>
      </c>
      <c r="M108" s="302">
        <v>0</v>
      </c>
      <c r="N108" s="326">
        <f aca="true" t="shared" si="34" ref="N108:T108">N110</f>
        <v>4427</v>
      </c>
      <c r="O108" s="326" t="e">
        <f t="shared" si="34"/>
        <v>#REF!</v>
      </c>
      <c r="P108" s="326" t="e">
        <f t="shared" si="34"/>
        <v>#REF!</v>
      </c>
      <c r="Q108" s="326" t="e">
        <f t="shared" si="34"/>
        <v>#REF!</v>
      </c>
      <c r="R108" s="326" t="e">
        <f t="shared" si="34"/>
        <v>#REF!</v>
      </c>
      <c r="S108" s="326">
        <f t="shared" si="34"/>
        <v>4377</v>
      </c>
      <c r="T108" s="326">
        <f t="shared" si="34"/>
        <v>4377</v>
      </c>
    </row>
    <row r="109" spans="1:20" ht="45.75" customHeight="1">
      <c r="A109" s="556" t="s">
        <v>530</v>
      </c>
      <c r="B109" s="556"/>
      <c r="C109" s="556"/>
      <c r="D109" s="556"/>
      <c r="E109" s="480"/>
      <c r="F109" s="480"/>
      <c r="G109" s="480"/>
      <c r="H109" s="480"/>
      <c r="I109" s="172">
        <v>653</v>
      </c>
      <c r="J109" s="304">
        <v>8</v>
      </c>
      <c r="K109" s="304">
        <v>1</v>
      </c>
      <c r="L109" s="305" t="s">
        <v>415</v>
      </c>
      <c r="M109" s="306">
        <v>0</v>
      </c>
      <c r="N109" s="307">
        <f aca="true" t="shared" si="35" ref="N109:T109">N110</f>
        <v>4427</v>
      </c>
      <c r="O109" s="307" t="e">
        <f t="shared" si="35"/>
        <v>#REF!</v>
      </c>
      <c r="P109" s="307" t="e">
        <f t="shared" si="35"/>
        <v>#REF!</v>
      </c>
      <c r="Q109" s="307" t="e">
        <f t="shared" si="35"/>
        <v>#REF!</v>
      </c>
      <c r="R109" s="307" t="e">
        <f t="shared" si="35"/>
        <v>#REF!</v>
      </c>
      <c r="S109" s="307">
        <f t="shared" si="35"/>
        <v>4377</v>
      </c>
      <c r="T109" s="307">
        <f t="shared" si="35"/>
        <v>4377</v>
      </c>
    </row>
    <row r="110" spans="1:20" ht="36" customHeight="1">
      <c r="A110" s="552" t="s">
        <v>531</v>
      </c>
      <c r="B110" s="552"/>
      <c r="C110" s="552"/>
      <c r="D110" s="552"/>
      <c r="E110" s="552"/>
      <c r="F110" s="552"/>
      <c r="G110" s="552"/>
      <c r="H110" s="552"/>
      <c r="I110" s="173">
        <v>653</v>
      </c>
      <c r="J110" s="308">
        <v>8</v>
      </c>
      <c r="K110" s="308">
        <v>1</v>
      </c>
      <c r="L110" s="309" t="s">
        <v>416</v>
      </c>
      <c r="M110" s="310">
        <v>0</v>
      </c>
      <c r="N110" s="311">
        <f aca="true" t="shared" si="36" ref="N110:T110">SUM(N115+N113+N111)</f>
        <v>4427</v>
      </c>
      <c r="O110" s="311" t="e">
        <f t="shared" si="36"/>
        <v>#REF!</v>
      </c>
      <c r="P110" s="311" t="e">
        <f t="shared" si="36"/>
        <v>#REF!</v>
      </c>
      <c r="Q110" s="311" t="e">
        <f t="shared" si="36"/>
        <v>#REF!</v>
      </c>
      <c r="R110" s="311" t="e">
        <f t="shared" si="36"/>
        <v>#REF!</v>
      </c>
      <c r="S110" s="311">
        <f t="shared" si="36"/>
        <v>4377</v>
      </c>
      <c r="T110" s="311">
        <f t="shared" si="36"/>
        <v>4377</v>
      </c>
    </row>
    <row r="111" spans="1:20" ht="73.5" customHeight="1">
      <c r="A111" s="552" t="s">
        <v>201</v>
      </c>
      <c r="B111" s="552"/>
      <c r="C111" s="552"/>
      <c r="D111" s="552"/>
      <c r="E111" s="552"/>
      <c r="F111" s="552"/>
      <c r="G111" s="552"/>
      <c r="H111" s="552"/>
      <c r="I111" s="173"/>
      <c r="J111" s="308">
        <v>8</v>
      </c>
      <c r="K111" s="308">
        <v>1</v>
      </c>
      <c r="L111" s="309" t="s">
        <v>416</v>
      </c>
      <c r="M111" s="310">
        <v>100</v>
      </c>
      <c r="N111" s="311">
        <f>N112</f>
        <v>3660.6</v>
      </c>
      <c r="O111" s="311" t="e">
        <f>#REF!</f>
        <v>#REF!</v>
      </c>
      <c r="P111" s="311" t="e">
        <f>#REF!</f>
        <v>#REF!</v>
      </c>
      <c r="Q111" s="311" t="e">
        <f>#REF!</f>
        <v>#REF!</v>
      </c>
      <c r="R111" s="311" t="e">
        <f>#REF!</f>
        <v>#REF!</v>
      </c>
      <c r="S111" s="311">
        <f>S112</f>
        <v>3660.6</v>
      </c>
      <c r="T111" s="311">
        <f>T112</f>
        <v>3660.6</v>
      </c>
    </row>
    <row r="112" spans="1:20" s="12" customFormat="1" ht="25.5" customHeight="1">
      <c r="A112" s="552" t="s">
        <v>211</v>
      </c>
      <c r="B112" s="552"/>
      <c r="C112" s="552"/>
      <c r="D112" s="552"/>
      <c r="E112" s="552"/>
      <c r="F112" s="552"/>
      <c r="G112" s="552"/>
      <c r="H112" s="552"/>
      <c r="I112" s="173"/>
      <c r="J112" s="308">
        <v>8</v>
      </c>
      <c r="K112" s="308">
        <v>1</v>
      </c>
      <c r="L112" s="309" t="s">
        <v>416</v>
      </c>
      <c r="M112" s="310">
        <v>110</v>
      </c>
      <c r="N112" s="311">
        <v>3660.6</v>
      </c>
      <c r="O112" s="311" t="e">
        <f>SUM(#REF!+#REF!+#REF!+#REF!+#REF!+#REF!+#REF!)</f>
        <v>#REF!</v>
      </c>
      <c r="P112" s="311" t="e">
        <f>SUM(#REF!+#REF!+#REF!+#REF!+#REF!+#REF!+#REF!)</f>
        <v>#REF!</v>
      </c>
      <c r="Q112" s="311" t="e">
        <f>SUM(#REF!+#REF!+#REF!+#REF!+#REF!+#REF!+#REF!)</f>
        <v>#REF!</v>
      </c>
      <c r="R112" s="311" t="e">
        <f>SUM(#REF!+#REF!+#REF!+#REF!+#REF!+#REF!+#REF!)</f>
        <v>#REF!</v>
      </c>
      <c r="S112" s="311">
        <v>3660.6</v>
      </c>
      <c r="T112" s="311">
        <v>3660.6</v>
      </c>
    </row>
    <row r="113" spans="1:20" ht="27.75" customHeight="1">
      <c r="A113" s="552" t="s">
        <v>206</v>
      </c>
      <c r="B113" s="552"/>
      <c r="C113" s="552"/>
      <c r="D113" s="552"/>
      <c r="E113" s="552"/>
      <c r="F113" s="552"/>
      <c r="G113" s="552"/>
      <c r="H113" s="552"/>
      <c r="I113" s="173"/>
      <c r="J113" s="308">
        <v>8</v>
      </c>
      <c r="K113" s="308">
        <v>1</v>
      </c>
      <c r="L113" s="309" t="s">
        <v>416</v>
      </c>
      <c r="M113" s="310">
        <v>200</v>
      </c>
      <c r="N113" s="311">
        <f aca="true" t="shared" si="37" ref="N113:T113">N114</f>
        <v>756.4</v>
      </c>
      <c r="O113" s="311" t="e">
        <f t="shared" si="37"/>
        <v>#REF!</v>
      </c>
      <c r="P113" s="311" t="e">
        <f t="shared" si="37"/>
        <v>#REF!</v>
      </c>
      <c r="Q113" s="311" t="e">
        <f t="shared" si="37"/>
        <v>#REF!</v>
      </c>
      <c r="R113" s="311" t="e">
        <f t="shared" si="37"/>
        <v>#REF!</v>
      </c>
      <c r="S113" s="311">
        <f t="shared" si="37"/>
        <v>706.4</v>
      </c>
      <c r="T113" s="311">
        <f t="shared" si="37"/>
        <v>706.4</v>
      </c>
    </row>
    <row r="114" spans="1:20" ht="27.75" customHeight="1">
      <c r="A114" s="552" t="s">
        <v>203</v>
      </c>
      <c r="B114" s="552"/>
      <c r="C114" s="552"/>
      <c r="D114" s="552"/>
      <c r="E114" s="552"/>
      <c r="F114" s="552"/>
      <c r="G114" s="552"/>
      <c r="H114" s="552"/>
      <c r="I114" s="173"/>
      <c r="J114" s="308">
        <v>8</v>
      </c>
      <c r="K114" s="308">
        <v>1</v>
      </c>
      <c r="L114" s="309" t="s">
        <v>416</v>
      </c>
      <c r="M114" s="310">
        <v>240</v>
      </c>
      <c r="N114" s="311">
        <v>756.4</v>
      </c>
      <c r="O114" s="311" t="e">
        <f>#REF!+#REF!</f>
        <v>#REF!</v>
      </c>
      <c r="P114" s="311" t="e">
        <f>#REF!</f>
        <v>#REF!</v>
      </c>
      <c r="Q114" s="311" t="e">
        <f>#REF!+#REF!</f>
        <v>#REF!</v>
      </c>
      <c r="R114" s="311" t="e">
        <f>#REF!</f>
        <v>#REF!</v>
      </c>
      <c r="S114" s="311">
        <v>706.4</v>
      </c>
      <c r="T114" s="311">
        <v>706.4</v>
      </c>
    </row>
    <row r="115" spans="1:20" ht="19.5" customHeight="1">
      <c r="A115" s="552" t="s">
        <v>208</v>
      </c>
      <c r="B115" s="552"/>
      <c r="C115" s="552"/>
      <c r="D115" s="552"/>
      <c r="E115" s="552"/>
      <c r="F115" s="552"/>
      <c r="G115" s="552"/>
      <c r="H115" s="552"/>
      <c r="I115" s="173"/>
      <c r="J115" s="308">
        <v>8</v>
      </c>
      <c r="K115" s="308">
        <v>1</v>
      </c>
      <c r="L115" s="309" t="s">
        <v>416</v>
      </c>
      <c r="M115" s="310">
        <v>850</v>
      </c>
      <c r="N115" s="311">
        <v>10</v>
      </c>
      <c r="O115" s="311"/>
      <c r="P115" s="311"/>
      <c r="Q115" s="311"/>
      <c r="R115" s="311"/>
      <c r="S115" s="311">
        <v>10</v>
      </c>
      <c r="T115" s="311">
        <v>10</v>
      </c>
    </row>
    <row r="116" spans="1:20" ht="23.25" customHeight="1">
      <c r="A116" s="546" t="s">
        <v>292</v>
      </c>
      <c r="B116" s="546"/>
      <c r="C116" s="546"/>
      <c r="D116" s="546"/>
      <c r="E116" s="546"/>
      <c r="F116" s="546"/>
      <c r="G116" s="546"/>
      <c r="H116" s="546"/>
      <c r="I116" s="175">
        <v>653</v>
      </c>
      <c r="J116" s="300">
        <v>8</v>
      </c>
      <c r="K116" s="300">
        <v>2</v>
      </c>
      <c r="L116" s="301" t="s">
        <v>415</v>
      </c>
      <c r="M116" s="302">
        <v>0</v>
      </c>
      <c r="N116" s="326">
        <f aca="true" t="shared" si="38" ref="N116:T116">N118</f>
        <v>493.5</v>
      </c>
      <c r="O116" s="326" t="e">
        <f t="shared" si="38"/>
        <v>#REF!</v>
      </c>
      <c r="P116" s="326" t="e">
        <f t="shared" si="38"/>
        <v>#REF!</v>
      </c>
      <c r="Q116" s="326" t="e">
        <f t="shared" si="38"/>
        <v>#REF!</v>
      </c>
      <c r="R116" s="326" t="e">
        <f t="shared" si="38"/>
        <v>#REF!</v>
      </c>
      <c r="S116" s="326">
        <f t="shared" si="38"/>
        <v>493.5</v>
      </c>
      <c r="T116" s="326">
        <f t="shared" si="38"/>
        <v>493.5</v>
      </c>
    </row>
    <row r="117" spans="1:20" s="12" customFormat="1" ht="43.5" customHeight="1">
      <c r="A117" s="556" t="s">
        <v>530</v>
      </c>
      <c r="B117" s="556"/>
      <c r="C117" s="556"/>
      <c r="D117" s="556"/>
      <c r="E117" s="480"/>
      <c r="F117" s="480"/>
      <c r="G117" s="480"/>
      <c r="H117" s="480"/>
      <c r="I117" s="172">
        <v>653</v>
      </c>
      <c r="J117" s="304">
        <v>8</v>
      </c>
      <c r="K117" s="304">
        <v>2</v>
      </c>
      <c r="L117" s="305" t="s">
        <v>416</v>
      </c>
      <c r="M117" s="306">
        <v>0</v>
      </c>
      <c r="N117" s="307">
        <f aca="true" t="shared" si="39" ref="N117:T117">N118</f>
        <v>493.5</v>
      </c>
      <c r="O117" s="307" t="e">
        <f t="shared" si="39"/>
        <v>#REF!</v>
      </c>
      <c r="P117" s="307" t="e">
        <f t="shared" si="39"/>
        <v>#REF!</v>
      </c>
      <c r="Q117" s="307" t="e">
        <f t="shared" si="39"/>
        <v>#REF!</v>
      </c>
      <c r="R117" s="307" t="e">
        <f t="shared" si="39"/>
        <v>#REF!</v>
      </c>
      <c r="S117" s="307">
        <f t="shared" si="39"/>
        <v>493.5</v>
      </c>
      <c r="T117" s="307">
        <f t="shared" si="39"/>
        <v>493.5</v>
      </c>
    </row>
    <row r="118" spans="1:20" s="12" customFormat="1" ht="44.25" customHeight="1">
      <c r="A118" s="552" t="s">
        <v>531</v>
      </c>
      <c r="B118" s="552"/>
      <c r="C118" s="552"/>
      <c r="D118" s="552"/>
      <c r="E118" s="552"/>
      <c r="F118" s="552"/>
      <c r="G118" s="552"/>
      <c r="H118" s="552"/>
      <c r="I118" s="173">
        <v>653</v>
      </c>
      <c r="J118" s="308">
        <v>8</v>
      </c>
      <c r="K118" s="308">
        <v>2</v>
      </c>
      <c r="L118" s="305" t="s">
        <v>416</v>
      </c>
      <c r="M118" s="310">
        <v>0</v>
      </c>
      <c r="N118" s="311">
        <f>N119</f>
        <v>493.5</v>
      </c>
      <c r="O118" s="311" t="e">
        <f>#REF!+#REF!</f>
        <v>#REF!</v>
      </c>
      <c r="P118" s="311" t="e">
        <f>#REF!</f>
        <v>#REF!</v>
      </c>
      <c r="Q118" s="311" t="e">
        <f>#REF!+#REF!</f>
        <v>#REF!</v>
      </c>
      <c r="R118" s="311" t="e">
        <f>#REF!</f>
        <v>#REF!</v>
      </c>
      <c r="S118" s="311">
        <f>S119</f>
        <v>493.5</v>
      </c>
      <c r="T118" s="311">
        <f>T119</f>
        <v>493.5</v>
      </c>
    </row>
    <row r="119" spans="1:20" ht="69.75" customHeight="1">
      <c r="A119" s="552" t="s">
        <v>201</v>
      </c>
      <c r="B119" s="552"/>
      <c r="C119" s="552"/>
      <c r="D119" s="552"/>
      <c r="E119" s="552"/>
      <c r="F119" s="552"/>
      <c r="G119" s="552"/>
      <c r="H119" s="552"/>
      <c r="I119" s="173"/>
      <c r="J119" s="308">
        <v>8</v>
      </c>
      <c r="K119" s="308">
        <v>2</v>
      </c>
      <c r="L119" s="305" t="s">
        <v>416</v>
      </c>
      <c r="M119" s="310">
        <v>100</v>
      </c>
      <c r="N119" s="311">
        <f>N120</f>
        <v>493.5</v>
      </c>
      <c r="O119" s="311" t="e">
        <f>#REF!</f>
        <v>#REF!</v>
      </c>
      <c r="P119" s="311" t="e">
        <f>#REF!</f>
        <v>#REF!</v>
      </c>
      <c r="Q119" s="311" t="e">
        <f>#REF!</f>
        <v>#REF!</v>
      </c>
      <c r="R119" s="311" t="e">
        <f>#REF!</f>
        <v>#REF!</v>
      </c>
      <c r="S119" s="311">
        <f>S120</f>
        <v>493.5</v>
      </c>
      <c r="T119" s="311">
        <f>T120</f>
        <v>493.5</v>
      </c>
    </row>
    <row r="120" spans="1:20" ht="24" customHeight="1">
      <c r="A120" s="553" t="s">
        <v>211</v>
      </c>
      <c r="B120" s="554"/>
      <c r="C120" s="554"/>
      <c r="D120" s="554"/>
      <c r="E120" s="554"/>
      <c r="F120" s="554"/>
      <c r="G120" s="554"/>
      <c r="H120" s="555"/>
      <c r="I120" s="173"/>
      <c r="J120" s="308">
        <v>8</v>
      </c>
      <c r="K120" s="308">
        <v>2</v>
      </c>
      <c r="L120" s="305" t="s">
        <v>416</v>
      </c>
      <c r="M120" s="310">
        <v>110</v>
      </c>
      <c r="N120" s="311">
        <v>493.5</v>
      </c>
      <c r="O120" s="311" t="e">
        <f>#REF!+#REF!+#REF!+#REF!+#REF!</f>
        <v>#REF!</v>
      </c>
      <c r="P120" s="311" t="e">
        <f>#REF!+#REF!+#REF!+#REF!+#REF!</f>
        <v>#REF!</v>
      </c>
      <c r="Q120" s="311" t="e">
        <f>#REF!+#REF!+#REF!+#REF!+#REF!</f>
        <v>#REF!</v>
      </c>
      <c r="R120" s="311" t="e">
        <f>#REF!+#REF!+#REF!+#REF!+#REF!</f>
        <v>#REF!</v>
      </c>
      <c r="S120" s="311">
        <v>493.5</v>
      </c>
      <c r="T120" s="311">
        <v>493.5</v>
      </c>
    </row>
    <row r="121" spans="1:20" ht="24" customHeight="1">
      <c r="A121" s="545" t="s">
        <v>150</v>
      </c>
      <c r="B121" s="545"/>
      <c r="C121" s="545"/>
      <c r="D121" s="545"/>
      <c r="E121" s="545"/>
      <c r="F121" s="545"/>
      <c r="G121" s="545"/>
      <c r="H121" s="545"/>
      <c r="I121" s="170">
        <v>653</v>
      </c>
      <c r="J121" s="296">
        <v>10</v>
      </c>
      <c r="K121" s="296">
        <v>0</v>
      </c>
      <c r="L121" s="297" t="s">
        <v>399</v>
      </c>
      <c r="M121" s="298">
        <v>0</v>
      </c>
      <c r="N121" s="328">
        <f aca="true" t="shared" si="40" ref="N121:T121">N122</f>
        <v>60</v>
      </c>
      <c r="O121" s="328">
        <f t="shared" si="40"/>
        <v>60</v>
      </c>
      <c r="P121" s="328">
        <f t="shared" si="40"/>
        <v>0</v>
      </c>
      <c r="Q121" s="328">
        <f t="shared" si="40"/>
        <v>60</v>
      </c>
      <c r="R121" s="328">
        <f t="shared" si="40"/>
        <v>0</v>
      </c>
      <c r="S121" s="328">
        <f t="shared" si="40"/>
        <v>60</v>
      </c>
      <c r="T121" s="328">
        <f t="shared" si="40"/>
        <v>60</v>
      </c>
    </row>
    <row r="122" spans="1:20" ht="20.25" customHeight="1">
      <c r="A122" s="546" t="s">
        <v>151</v>
      </c>
      <c r="B122" s="546"/>
      <c r="C122" s="546"/>
      <c r="D122" s="546"/>
      <c r="E122" s="546"/>
      <c r="F122" s="546"/>
      <c r="G122" s="546"/>
      <c r="H122" s="546"/>
      <c r="I122" s="171">
        <v>653</v>
      </c>
      <c r="J122" s="300">
        <v>10</v>
      </c>
      <c r="K122" s="300">
        <v>1</v>
      </c>
      <c r="L122" s="301" t="s">
        <v>400</v>
      </c>
      <c r="M122" s="302">
        <v>0</v>
      </c>
      <c r="N122" s="326">
        <f aca="true" t="shared" si="41" ref="N122:T122">N126</f>
        <v>60</v>
      </c>
      <c r="O122" s="326">
        <f t="shared" si="41"/>
        <v>60</v>
      </c>
      <c r="P122" s="326">
        <f t="shared" si="41"/>
        <v>0</v>
      </c>
      <c r="Q122" s="326">
        <f t="shared" si="41"/>
        <v>60</v>
      </c>
      <c r="R122" s="326">
        <f t="shared" si="41"/>
        <v>0</v>
      </c>
      <c r="S122" s="326">
        <f t="shared" si="41"/>
        <v>60</v>
      </c>
      <c r="T122" s="326">
        <f t="shared" si="41"/>
        <v>60</v>
      </c>
    </row>
    <row r="123" spans="1:20" ht="45.75" customHeight="1">
      <c r="A123" s="547" t="s">
        <v>508</v>
      </c>
      <c r="B123" s="548"/>
      <c r="C123" s="548"/>
      <c r="D123" s="549"/>
      <c r="E123" s="480"/>
      <c r="F123" s="480"/>
      <c r="G123" s="480"/>
      <c r="H123" s="480"/>
      <c r="I123" s="172">
        <v>653</v>
      </c>
      <c r="J123" s="304">
        <v>10</v>
      </c>
      <c r="K123" s="304">
        <v>1</v>
      </c>
      <c r="L123" s="305" t="s">
        <v>400</v>
      </c>
      <c r="M123" s="306">
        <v>0</v>
      </c>
      <c r="N123" s="307">
        <f aca="true" t="shared" si="42" ref="N123:T125">N124</f>
        <v>60</v>
      </c>
      <c r="O123" s="307">
        <f t="shared" si="42"/>
        <v>60</v>
      </c>
      <c r="P123" s="307">
        <f t="shared" si="42"/>
        <v>0</v>
      </c>
      <c r="Q123" s="307">
        <f t="shared" si="42"/>
        <v>60</v>
      </c>
      <c r="R123" s="307">
        <f t="shared" si="42"/>
        <v>0</v>
      </c>
      <c r="S123" s="307">
        <f t="shared" si="42"/>
        <v>60</v>
      </c>
      <c r="T123" s="307">
        <f t="shared" si="42"/>
        <v>60</v>
      </c>
    </row>
    <row r="124" spans="1:20" ht="49.5" customHeight="1">
      <c r="A124" s="552" t="s">
        <v>532</v>
      </c>
      <c r="B124" s="552"/>
      <c r="C124" s="552"/>
      <c r="D124" s="552"/>
      <c r="E124" s="552"/>
      <c r="F124" s="552"/>
      <c r="G124" s="552"/>
      <c r="H124" s="552"/>
      <c r="I124" s="173">
        <v>653</v>
      </c>
      <c r="J124" s="308">
        <v>10</v>
      </c>
      <c r="K124" s="308">
        <v>1</v>
      </c>
      <c r="L124" s="309" t="s">
        <v>403</v>
      </c>
      <c r="M124" s="310">
        <v>0</v>
      </c>
      <c r="N124" s="311">
        <f>N125</f>
        <v>60</v>
      </c>
      <c r="O124" s="311">
        <f t="shared" si="42"/>
        <v>60</v>
      </c>
      <c r="P124" s="311">
        <f t="shared" si="42"/>
        <v>0</v>
      </c>
      <c r="Q124" s="311">
        <f t="shared" si="42"/>
        <v>60</v>
      </c>
      <c r="R124" s="311">
        <f t="shared" si="42"/>
        <v>0</v>
      </c>
      <c r="S124" s="311">
        <f>S125</f>
        <v>60</v>
      </c>
      <c r="T124" s="311">
        <f>T125</f>
        <v>60</v>
      </c>
    </row>
    <row r="125" spans="1:20" ht="19.5" customHeight="1">
      <c r="A125" s="552" t="s">
        <v>219</v>
      </c>
      <c r="B125" s="552" t="s">
        <v>219</v>
      </c>
      <c r="C125" s="552"/>
      <c r="D125" s="552"/>
      <c r="E125" s="552"/>
      <c r="F125" s="552"/>
      <c r="G125" s="552"/>
      <c r="H125" s="552"/>
      <c r="I125" s="172"/>
      <c r="J125" s="308">
        <v>10</v>
      </c>
      <c r="K125" s="308">
        <v>1</v>
      </c>
      <c r="L125" s="309" t="s">
        <v>403</v>
      </c>
      <c r="M125" s="310">
        <v>300</v>
      </c>
      <c r="N125" s="307">
        <f>N126</f>
        <v>60</v>
      </c>
      <c r="O125" s="307">
        <f t="shared" si="42"/>
        <v>60</v>
      </c>
      <c r="P125" s="307">
        <f t="shared" si="42"/>
        <v>0</v>
      </c>
      <c r="Q125" s="307">
        <f t="shared" si="42"/>
        <v>60</v>
      </c>
      <c r="R125" s="307">
        <f t="shared" si="42"/>
        <v>0</v>
      </c>
      <c r="S125" s="307">
        <f>S126</f>
        <v>60</v>
      </c>
      <c r="T125" s="307">
        <f>T126</f>
        <v>60</v>
      </c>
    </row>
    <row r="126" spans="1:20" ht="45.75" customHeight="1">
      <c r="A126" s="552" t="s">
        <v>220</v>
      </c>
      <c r="B126" s="552"/>
      <c r="C126" s="552"/>
      <c r="D126" s="552"/>
      <c r="E126" s="552"/>
      <c r="F126" s="552"/>
      <c r="G126" s="552"/>
      <c r="H126" s="552"/>
      <c r="I126" s="173">
        <v>653</v>
      </c>
      <c r="J126" s="308">
        <v>10</v>
      </c>
      <c r="K126" s="308">
        <v>1</v>
      </c>
      <c r="L126" s="309" t="s">
        <v>403</v>
      </c>
      <c r="M126" s="310">
        <v>320</v>
      </c>
      <c r="N126" s="311">
        <v>60</v>
      </c>
      <c r="O126" s="311">
        <v>60</v>
      </c>
      <c r="P126" s="311">
        <v>0</v>
      </c>
      <c r="Q126" s="311">
        <v>60</v>
      </c>
      <c r="R126" s="311">
        <v>0</v>
      </c>
      <c r="S126" s="311">
        <v>60</v>
      </c>
      <c r="T126" s="311">
        <v>60</v>
      </c>
    </row>
    <row r="127" spans="1:20" ht="26.25" customHeight="1">
      <c r="A127" s="545" t="s">
        <v>291</v>
      </c>
      <c r="B127" s="545"/>
      <c r="C127" s="545"/>
      <c r="D127" s="545"/>
      <c r="E127" s="545"/>
      <c r="F127" s="545"/>
      <c r="G127" s="545"/>
      <c r="H127" s="545"/>
      <c r="I127" s="170">
        <v>653</v>
      </c>
      <c r="J127" s="296">
        <v>11</v>
      </c>
      <c r="K127" s="296">
        <v>0</v>
      </c>
      <c r="L127" s="297" t="s">
        <v>399</v>
      </c>
      <c r="M127" s="298">
        <v>0</v>
      </c>
      <c r="N127" s="328">
        <f aca="true" t="shared" si="43" ref="N127:T127">N128</f>
        <v>1311.2</v>
      </c>
      <c r="O127" s="328" t="e">
        <f t="shared" si="43"/>
        <v>#REF!</v>
      </c>
      <c r="P127" s="328" t="e">
        <f t="shared" si="43"/>
        <v>#REF!</v>
      </c>
      <c r="Q127" s="328" t="e">
        <f t="shared" si="43"/>
        <v>#REF!</v>
      </c>
      <c r="R127" s="328" t="e">
        <f t="shared" si="43"/>
        <v>#REF!</v>
      </c>
      <c r="S127" s="328">
        <f t="shared" si="43"/>
        <v>1261.2</v>
      </c>
      <c r="T127" s="328">
        <f t="shared" si="43"/>
        <v>1261.2</v>
      </c>
    </row>
    <row r="128" spans="1:20" s="12" customFormat="1" ht="28.5" customHeight="1">
      <c r="A128" s="546" t="s">
        <v>290</v>
      </c>
      <c r="B128" s="546"/>
      <c r="C128" s="546"/>
      <c r="D128" s="546"/>
      <c r="E128" s="546"/>
      <c r="F128" s="546"/>
      <c r="G128" s="546"/>
      <c r="H128" s="546"/>
      <c r="I128" s="171">
        <v>653</v>
      </c>
      <c r="J128" s="300">
        <v>11</v>
      </c>
      <c r="K128" s="300">
        <v>1</v>
      </c>
      <c r="L128" s="301" t="s">
        <v>417</v>
      </c>
      <c r="M128" s="302">
        <v>0</v>
      </c>
      <c r="N128" s="326">
        <v>1311.2</v>
      </c>
      <c r="O128" s="326" t="e">
        <f>#REF!+#REF!+#REF!</f>
        <v>#REF!</v>
      </c>
      <c r="P128" s="326" t="e">
        <f>#REF!+#REF!+#REF!</f>
        <v>#REF!</v>
      </c>
      <c r="Q128" s="326" t="e">
        <f>#REF!+#REF!+#REF!</f>
        <v>#REF!</v>
      </c>
      <c r="R128" s="326" t="e">
        <f>#REF!+#REF!+#REF!</f>
        <v>#REF!</v>
      </c>
      <c r="S128" s="326">
        <v>1261.2</v>
      </c>
      <c r="T128" s="326">
        <v>1261.2</v>
      </c>
    </row>
    <row r="129" spans="1:20" s="12" customFormat="1" ht="47.25" customHeight="1">
      <c r="A129" s="563" t="s">
        <v>533</v>
      </c>
      <c r="B129" s="563"/>
      <c r="C129" s="563"/>
      <c r="D129" s="563"/>
      <c r="E129" s="476"/>
      <c r="F129" s="476"/>
      <c r="G129" s="476"/>
      <c r="H129" s="476"/>
      <c r="I129" s="172">
        <v>653</v>
      </c>
      <c r="J129" s="304">
        <v>11</v>
      </c>
      <c r="K129" s="304">
        <v>1</v>
      </c>
      <c r="L129" s="305" t="s">
        <v>417</v>
      </c>
      <c r="M129" s="306">
        <v>0</v>
      </c>
      <c r="N129" s="307">
        <f aca="true" t="shared" si="44" ref="N129:T129">N131+N133</f>
        <v>1311.2</v>
      </c>
      <c r="O129" s="307" t="e">
        <f t="shared" si="44"/>
        <v>#REF!</v>
      </c>
      <c r="P129" s="307" t="e">
        <f t="shared" si="44"/>
        <v>#REF!</v>
      </c>
      <c r="Q129" s="307" t="e">
        <f t="shared" si="44"/>
        <v>#REF!</v>
      </c>
      <c r="R129" s="307" t="e">
        <f t="shared" si="44"/>
        <v>#REF!</v>
      </c>
      <c r="S129" s="307">
        <f t="shared" si="44"/>
        <v>1261.2</v>
      </c>
      <c r="T129" s="307">
        <f t="shared" si="44"/>
        <v>1261.2</v>
      </c>
    </row>
    <row r="130" spans="1:20" ht="38.25" customHeight="1">
      <c r="A130" s="567" t="s">
        <v>534</v>
      </c>
      <c r="B130" s="567"/>
      <c r="C130" s="567"/>
      <c r="D130" s="567"/>
      <c r="E130" s="567"/>
      <c r="F130" s="567"/>
      <c r="G130" s="567"/>
      <c r="H130" s="567"/>
      <c r="I130" s="173">
        <v>653</v>
      </c>
      <c r="J130" s="308">
        <v>11</v>
      </c>
      <c r="K130" s="308">
        <v>1</v>
      </c>
      <c r="L130" s="309" t="s">
        <v>418</v>
      </c>
      <c r="M130" s="310">
        <v>0</v>
      </c>
      <c r="N130" s="311">
        <f aca="true" t="shared" si="45" ref="N130:T130">N131+N133</f>
        <v>1311.2</v>
      </c>
      <c r="O130" s="311" t="e">
        <f t="shared" si="45"/>
        <v>#REF!</v>
      </c>
      <c r="P130" s="311" t="e">
        <f t="shared" si="45"/>
        <v>#REF!</v>
      </c>
      <c r="Q130" s="311" t="e">
        <f t="shared" si="45"/>
        <v>#REF!</v>
      </c>
      <c r="R130" s="311" t="e">
        <f t="shared" si="45"/>
        <v>#REF!</v>
      </c>
      <c r="S130" s="311">
        <f t="shared" si="45"/>
        <v>1261.2</v>
      </c>
      <c r="T130" s="311">
        <f t="shared" si="45"/>
        <v>1261.2</v>
      </c>
    </row>
    <row r="131" spans="1:20" ht="71.25" customHeight="1">
      <c r="A131" s="552" t="s">
        <v>201</v>
      </c>
      <c r="B131" s="552"/>
      <c r="C131" s="552"/>
      <c r="D131" s="552"/>
      <c r="E131" s="552"/>
      <c r="F131" s="552"/>
      <c r="G131" s="552"/>
      <c r="H131" s="552"/>
      <c r="I131" s="173"/>
      <c r="J131" s="308">
        <v>11</v>
      </c>
      <c r="K131" s="308">
        <v>1</v>
      </c>
      <c r="L131" s="310" t="s">
        <v>418</v>
      </c>
      <c r="M131" s="310">
        <v>100</v>
      </c>
      <c r="N131" s="311">
        <f aca="true" t="shared" si="46" ref="N131:T131">N132</f>
        <v>661.2</v>
      </c>
      <c r="O131" s="311" t="e">
        <f t="shared" si="46"/>
        <v>#REF!</v>
      </c>
      <c r="P131" s="311" t="e">
        <f t="shared" si="46"/>
        <v>#REF!</v>
      </c>
      <c r="Q131" s="311" t="e">
        <f t="shared" si="46"/>
        <v>#REF!</v>
      </c>
      <c r="R131" s="311" t="e">
        <f t="shared" si="46"/>
        <v>#REF!</v>
      </c>
      <c r="S131" s="311">
        <f t="shared" si="46"/>
        <v>661.2</v>
      </c>
      <c r="T131" s="311">
        <f t="shared" si="46"/>
        <v>661.2</v>
      </c>
    </row>
    <row r="132" spans="1:20" ht="29.25" customHeight="1">
      <c r="A132" s="552" t="s">
        <v>211</v>
      </c>
      <c r="B132" s="552"/>
      <c r="C132" s="552"/>
      <c r="D132" s="552"/>
      <c r="E132" s="552"/>
      <c r="F132" s="552"/>
      <c r="G132" s="552"/>
      <c r="H132" s="552"/>
      <c r="I132" s="173"/>
      <c r="J132" s="308">
        <v>11</v>
      </c>
      <c r="K132" s="308">
        <v>1</v>
      </c>
      <c r="L132" s="309" t="s">
        <v>418</v>
      </c>
      <c r="M132" s="310">
        <v>110</v>
      </c>
      <c r="N132" s="311">
        <v>661.2</v>
      </c>
      <c r="O132" s="311" t="e">
        <f>SUM(#REF!+#REF!)</f>
        <v>#REF!</v>
      </c>
      <c r="P132" s="311" t="e">
        <f>SUM(#REF!+#REF!)</f>
        <v>#REF!</v>
      </c>
      <c r="Q132" s="311" t="e">
        <f>SUM(#REF!+#REF!)</f>
        <v>#REF!</v>
      </c>
      <c r="R132" s="311" t="e">
        <f>SUM(#REF!+#REF!)</f>
        <v>#REF!</v>
      </c>
      <c r="S132" s="311">
        <v>661.2</v>
      </c>
      <c r="T132" s="311">
        <v>661.2</v>
      </c>
    </row>
    <row r="133" spans="1:20" ht="27" customHeight="1">
      <c r="A133" s="552" t="s">
        <v>206</v>
      </c>
      <c r="B133" s="552"/>
      <c r="C133" s="552"/>
      <c r="D133" s="552"/>
      <c r="E133" s="552"/>
      <c r="F133" s="552"/>
      <c r="G133" s="552"/>
      <c r="H133" s="552"/>
      <c r="I133" s="173"/>
      <c r="J133" s="308">
        <v>11</v>
      </c>
      <c r="K133" s="308">
        <v>1</v>
      </c>
      <c r="L133" s="309" t="s">
        <v>418</v>
      </c>
      <c r="M133" s="310">
        <v>200</v>
      </c>
      <c r="N133" s="311">
        <f aca="true" t="shared" si="47" ref="N133:T133">N134</f>
        <v>650</v>
      </c>
      <c r="O133" s="311" t="e">
        <f>O134</f>
        <v>#REF!</v>
      </c>
      <c r="P133" s="311" t="e">
        <f>P134</f>
        <v>#REF!</v>
      </c>
      <c r="Q133" s="311" t="e">
        <f>Q134</f>
        <v>#REF!</v>
      </c>
      <c r="R133" s="311" t="e">
        <f>R134</f>
        <v>#REF!</v>
      </c>
      <c r="S133" s="311">
        <f t="shared" si="47"/>
        <v>600</v>
      </c>
      <c r="T133" s="311">
        <f t="shared" si="47"/>
        <v>600</v>
      </c>
    </row>
    <row r="134" spans="1:20" ht="29.25" customHeight="1">
      <c r="A134" s="552" t="s">
        <v>203</v>
      </c>
      <c r="B134" s="552"/>
      <c r="C134" s="552"/>
      <c r="D134" s="552"/>
      <c r="E134" s="552"/>
      <c r="F134" s="552"/>
      <c r="G134" s="552"/>
      <c r="H134" s="552"/>
      <c r="I134" s="173"/>
      <c r="J134" s="308">
        <v>11</v>
      </c>
      <c r="K134" s="308">
        <v>1</v>
      </c>
      <c r="L134" s="309" t="s">
        <v>418</v>
      </c>
      <c r="M134" s="310">
        <v>240</v>
      </c>
      <c r="N134" s="311">
        <v>650</v>
      </c>
      <c r="O134" s="311" t="e">
        <f>#REF!</f>
        <v>#REF!</v>
      </c>
      <c r="P134" s="311" t="e">
        <f>#REF!</f>
        <v>#REF!</v>
      </c>
      <c r="Q134" s="311" t="e">
        <f>#REF!</f>
        <v>#REF!</v>
      </c>
      <c r="R134" s="311" t="e">
        <f>#REF!</f>
        <v>#REF!</v>
      </c>
      <c r="S134" s="311">
        <v>600</v>
      </c>
      <c r="T134" s="311">
        <v>600</v>
      </c>
    </row>
    <row r="135" spans="1:20" ht="15" customHeight="1">
      <c r="A135" s="8"/>
      <c r="B135" s="8"/>
      <c r="C135" s="8"/>
      <c r="D135" s="8"/>
      <c r="E135" s="8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10"/>
      <c r="R135" s="5" t="s">
        <v>319</v>
      </c>
      <c r="S135" s="6"/>
      <c r="T135" s="6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spans="1:20" ht="15">
      <c r="A142" s="8"/>
      <c r="B142" s="8"/>
      <c r="C142" s="8"/>
      <c r="D142" s="8"/>
      <c r="E142" s="8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10"/>
      <c r="R142" s="5" t="s">
        <v>319</v>
      </c>
      <c r="S142" s="6"/>
      <c r="T142" s="6"/>
    </row>
  </sheetData>
  <sheetProtection/>
  <mergeCells count="139">
    <mergeCell ref="A133:H133"/>
    <mergeCell ref="A134:H134"/>
    <mergeCell ref="A54:D54"/>
    <mergeCell ref="A78:H78"/>
    <mergeCell ref="A127:H127"/>
    <mergeCell ref="A128:H128"/>
    <mergeCell ref="A129:D129"/>
    <mergeCell ref="A130:H130"/>
    <mergeCell ref="A131:H131"/>
    <mergeCell ref="A132:H132"/>
    <mergeCell ref="A121:H121"/>
    <mergeCell ref="A122:H122"/>
    <mergeCell ref="A123:D123"/>
    <mergeCell ref="A124:H124"/>
    <mergeCell ref="A125:H125"/>
    <mergeCell ref="A126:H126"/>
    <mergeCell ref="A115:H115"/>
    <mergeCell ref="A116:H116"/>
    <mergeCell ref="A117:D117"/>
    <mergeCell ref="A118:H118"/>
    <mergeCell ref="A119:H119"/>
    <mergeCell ref="A120:H120"/>
    <mergeCell ref="A109:D109"/>
    <mergeCell ref="A110:H110"/>
    <mergeCell ref="A111:H111"/>
    <mergeCell ref="A112:H112"/>
    <mergeCell ref="A113:H113"/>
    <mergeCell ref="A114:H114"/>
    <mergeCell ref="A103:D103"/>
    <mergeCell ref="A104:D104"/>
    <mergeCell ref="A105:H105"/>
    <mergeCell ref="A106:H106"/>
    <mergeCell ref="A107:H107"/>
    <mergeCell ref="A108:H108"/>
    <mergeCell ref="A97:H97"/>
    <mergeCell ref="A98:D98"/>
    <mergeCell ref="A99:H99"/>
    <mergeCell ref="A100:H100"/>
    <mergeCell ref="A101:H101"/>
    <mergeCell ref="A102:H102"/>
    <mergeCell ref="A91:D91"/>
    <mergeCell ref="A92:D92"/>
    <mergeCell ref="A93:H93"/>
    <mergeCell ref="A94:D94"/>
    <mergeCell ref="A95:H95"/>
    <mergeCell ref="A96:E96"/>
    <mergeCell ref="A85:H85"/>
    <mergeCell ref="A86:H86"/>
    <mergeCell ref="A87:H87"/>
    <mergeCell ref="A88:H88"/>
    <mergeCell ref="A89:D89"/>
    <mergeCell ref="A90:H90"/>
    <mergeCell ref="A79:H79"/>
    <mergeCell ref="A80:D80"/>
    <mergeCell ref="A81:D81"/>
    <mergeCell ref="A82:H82"/>
    <mergeCell ref="A83:H83"/>
    <mergeCell ref="A84:D84"/>
    <mergeCell ref="A73:H73"/>
    <mergeCell ref="A74:H74"/>
    <mergeCell ref="A75:D75"/>
    <mergeCell ref="A76:H76"/>
    <mergeCell ref="A77:H77"/>
    <mergeCell ref="A67:H67"/>
    <mergeCell ref="A68:H68"/>
    <mergeCell ref="A69:H69"/>
    <mergeCell ref="A70:H70"/>
    <mergeCell ref="A71:D71"/>
    <mergeCell ref="A72:H72"/>
    <mergeCell ref="A61:H61"/>
    <mergeCell ref="A62:H62"/>
    <mergeCell ref="A63:D63"/>
    <mergeCell ref="A64:H64"/>
    <mergeCell ref="A65:H65"/>
    <mergeCell ref="A66:H66"/>
    <mergeCell ref="A55:H55"/>
    <mergeCell ref="A56:H56"/>
    <mergeCell ref="A57:H57"/>
    <mergeCell ref="A58:H58"/>
    <mergeCell ref="A59:D59"/>
    <mergeCell ref="A60:H60"/>
    <mergeCell ref="A48:D48"/>
    <mergeCell ref="A49:H49"/>
    <mergeCell ref="A50:H50"/>
    <mergeCell ref="A51:H51"/>
    <mergeCell ref="A52:H52"/>
    <mergeCell ref="A53:H53"/>
    <mergeCell ref="A42:D42"/>
    <mergeCell ref="A43:H43"/>
    <mergeCell ref="A44:H44"/>
    <mergeCell ref="A45:H45"/>
    <mergeCell ref="A46:H46"/>
    <mergeCell ref="A47:H47"/>
    <mergeCell ref="A36:E36"/>
    <mergeCell ref="A37:D37"/>
    <mergeCell ref="A38:H38"/>
    <mergeCell ref="A39:H39"/>
    <mergeCell ref="A40:H40"/>
    <mergeCell ref="A41:H41"/>
    <mergeCell ref="A30:H30"/>
    <mergeCell ref="A31:D31"/>
    <mergeCell ref="A32:E32"/>
    <mergeCell ref="A33:H33"/>
    <mergeCell ref="A34:D34"/>
    <mergeCell ref="A35:H35"/>
    <mergeCell ref="A24:H24"/>
    <mergeCell ref="A25:H25"/>
    <mergeCell ref="A26:H26"/>
    <mergeCell ref="A27:D27"/>
    <mergeCell ref="A28:H28"/>
    <mergeCell ref="A29:H29"/>
    <mergeCell ref="A18:H18"/>
    <mergeCell ref="A19:H19"/>
    <mergeCell ref="A20:H20"/>
    <mergeCell ref="A21:H21"/>
    <mergeCell ref="A22:D22"/>
    <mergeCell ref="A23:H23"/>
    <mergeCell ref="A13:D13"/>
    <mergeCell ref="A14:H14"/>
    <mergeCell ref="A15:H15"/>
    <mergeCell ref="A16:H16"/>
    <mergeCell ref="A17:D17"/>
    <mergeCell ref="A10:G12"/>
    <mergeCell ref="S10:S12"/>
    <mergeCell ref="T10:T12"/>
    <mergeCell ref="J11:M11"/>
    <mergeCell ref="O11:O12"/>
    <mergeCell ref="P11:P12"/>
    <mergeCell ref="Q11:Q12"/>
    <mergeCell ref="R11:R12"/>
    <mergeCell ref="J10:M10"/>
    <mergeCell ref="N10:N12"/>
    <mergeCell ref="O10:R10"/>
    <mergeCell ref="L4:T4"/>
    <mergeCell ref="A7:T8"/>
    <mergeCell ref="L1:T1"/>
    <mergeCell ref="L2:T2"/>
    <mergeCell ref="L3:T3"/>
    <mergeCell ref="L5:T5"/>
  </mergeCells>
  <printOptions/>
  <pageMargins left="0.2362204724409449" right="0.2362204724409449" top="0.1968503937007874" bottom="0.15748031496062992" header="0.31496062992125984" footer="0.31496062992125984"/>
  <pageSetup fitToHeight="13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Y136"/>
  <sheetViews>
    <sheetView zoomScale="120" zoomScaleNormal="120" zoomScalePageLayoutView="0" workbookViewId="0" topLeftCell="D22">
      <selection activeCell="L172" sqref="L172"/>
    </sheetView>
  </sheetViews>
  <sheetFormatPr defaultColWidth="9.140625" defaultRowHeight="15"/>
  <cols>
    <col min="1" max="3" width="9.140625" style="1" hidden="1" customWidth="1"/>
    <col min="4" max="6" width="9.140625" style="7" customWidth="1"/>
    <col min="7" max="7" width="15.00390625" style="7" customWidth="1"/>
    <col min="8" max="8" width="2.00390625" style="7" hidden="1" customWidth="1"/>
    <col min="9" max="9" width="9.140625" style="1" hidden="1" customWidth="1"/>
    <col min="10" max="10" width="0.5625" style="1" hidden="1" customWidth="1"/>
    <col min="11" max="11" width="9.140625" style="1" hidden="1" customWidth="1"/>
    <col min="12" max="12" width="6.140625" style="1" hidden="1" customWidth="1"/>
    <col min="13" max="13" width="15.28125" style="1" customWidth="1"/>
    <col min="14" max="14" width="7.8515625" style="1" customWidth="1"/>
    <col min="15" max="15" width="10.7109375" style="1" customWidth="1"/>
    <col min="16" max="16" width="12.28125" style="1" bestFit="1" customWidth="1"/>
    <col min="17" max="17" width="11.421875" style="1" hidden="1" customWidth="1"/>
    <col min="18" max="18" width="10.28125" style="1" hidden="1" customWidth="1"/>
    <col min="19" max="19" width="10.7109375" style="11" hidden="1" customWidth="1"/>
    <col min="20" max="20" width="11.00390625" style="1" hidden="1" customWidth="1"/>
    <col min="21" max="21" width="10.7109375" style="1" customWidth="1"/>
    <col min="22" max="22" width="12.28125" style="1" bestFit="1" customWidth="1"/>
    <col min="23" max="23" width="10.7109375" style="1" customWidth="1"/>
    <col min="24" max="24" width="12.28125" style="1" bestFit="1" customWidth="1"/>
    <col min="25" max="25" width="32.28125" style="1" customWidth="1"/>
    <col min="26" max="26" width="14.28125" style="1" customWidth="1"/>
    <col min="27" max="16384" width="9.140625" style="1" customWidth="1"/>
  </cols>
  <sheetData>
    <row r="1" spans="4:25" s="3" customFormat="1" ht="15.75">
      <c r="D1" s="7"/>
      <c r="E1" s="7"/>
      <c r="F1" s="7"/>
      <c r="G1" s="7"/>
      <c r="H1" s="7"/>
      <c r="I1" s="1"/>
      <c r="J1" s="1"/>
      <c r="K1" s="1"/>
      <c r="L1" s="1"/>
      <c r="M1" s="2"/>
      <c r="O1" s="14"/>
      <c r="P1" s="41"/>
      <c r="Q1" s="14"/>
      <c r="R1" s="14"/>
      <c r="S1" s="14"/>
      <c r="T1" s="41"/>
      <c r="U1" s="14"/>
      <c r="V1" s="600" t="s">
        <v>8</v>
      </c>
      <c r="W1" s="601"/>
      <c r="X1" s="601"/>
      <c r="Y1" s="417"/>
    </row>
    <row r="2" spans="4:25" s="3" customFormat="1" ht="15.75">
      <c r="D2" s="7"/>
      <c r="E2" s="7"/>
      <c r="F2" s="7"/>
      <c r="G2" s="7"/>
      <c r="H2" s="7"/>
      <c r="I2" s="1"/>
      <c r="J2" s="1"/>
      <c r="K2" s="1"/>
      <c r="L2" s="1"/>
      <c r="M2" s="2"/>
      <c r="O2" s="15"/>
      <c r="P2" s="41"/>
      <c r="Q2" s="15"/>
      <c r="R2" s="15"/>
      <c r="S2" s="15"/>
      <c r="T2" s="41"/>
      <c r="U2" s="15"/>
      <c r="V2" s="600" t="s">
        <v>30</v>
      </c>
      <c r="W2" s="601"/>
      <c r="X2" s="601"/>
      <c r="Y2" s="417"/>
    </row>
    <row r="3" spans="4:25" s="3" customFormat="1" ht="15.75">
      <c r="D3" s="7"/>
      <c r="E3" s="7"/>
      <c r="F3" s="7"/>
      <c r="G3" s="7"/>
      <c r="H3" s="7"/>
      <c r="I3" s="1"/>
      <c r="J3" s="1"/>
      <c r="K3" s="1"/>
      <c r="L3" s="1"/>
      <c r="M3" s="2"/>
      <c r="O3" s="15"/>
      <c r="P3" s="41"/>
      <c r="Q3" s="15"/>
      <c r="R3" s="15"/>
      <c r="S3" s="15"/>
      <c r="T3" s="41"/>
      <c r="U3" s="15"/>
      <c r="V3" s="600" t="s">
        <v>31</v>
      </c>
      <c r="W3" s="601"/>
      <c r="X3" s="601"/>
      <c r="Y3" s="417"/>
    </row>
    <row r="4" spans="4:25" s="3" customFormat="1" ht="15.75">
      <c r="D4" s="7"/>
      <c r="E4" s="7"/>
      <c r="F4" s="7"/>
      <c r="G4" s="7"/>
      <c r="H4" s="7"/>
      <c r="I4" s="1"/>
      <c r="J4" s="1"/>
      <c r="K4" s="1"/>
      <c r="L4" s="1"/>
      <c r="M4" s="2"/>
      <c r="O4" s="15"/>
      <c r="P4" s="41"/>
      <c r="Q4" s="15"/>
      <c r="R4" s="15"/>
      <c r="S4" s="15"/>
      <c r="T4" s="41"/>
      <c r="U4" s="15"/>
      <c r="V4" s="600" t="s">
        <v>325</v>
      </c>
      <c r="W4" s="601"/>
      <c r="X4" s="601"/>
      <c r="Y4" s="417"/>
    </row>
    <row r="5" spans="4:25" s="3" customFormat="1" ht="15.75">
      <c r="D5" s="7"/>
      <c r="E5" s="7"/>
      <c r="F5" s="7"/>
      <c r="G5" s="7"/>
      <c r="H5" s="7"/>
      <c r="I5" s="1"/>
      <c r="J5" s="1"/>
      <c r="K5" s="1"/>
      <c r="L5" s="1"/>
      <c r="M5" s="1"/>
      <c r="O5" s="122"/>
      <c r="P5" s="41"/>
      <c r="S5" s="9"/>
      <c r="T5" s="41" t="s">
        <v>289</v>
      </c>
      <c r="U5" s="122"/>
      <c r="V5" s="600" t="s">
        <v>502</v>
      </c>
      <c r="W5" s="601"/>
      <c r="X5" s="601"/>
      <c r="Y5" s="417"/>
    </row>
    <row r="6" spans="4:25" s="3" customFormat="1" ht="18" customHeight="1">
      <c r="D6" s="602" t="s">
        <v>620</v>
      </c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538"/>
      <c r="V6" s="538"/>
      <c r="W6" s="538"/>
      <c r="X6" s="538"/>
      <c r="Y6" s="416"/>
    </row>
    <row r="7" spans="4:25" s="3" customFormat="1" ht="48.75" customHeight="1"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538"/>
      <c r="V7" s="538"/>
      <c r="W7" s="538"/>
      <c r="X7" s="538"/>
      <c r="Y7" s="416"/>
    </row>
    <row r="8" spans="4:25" s="3" customFormat="1" ht="19.5" customHeight="1">
      <c r="D8" s="19"/>
      <c r="E8" s="19"/>
      <c r="F8" s="19"/>
      <c r="G8" s="19"/>
      <c r="H8" s="19"/>
      <c r="I8" s="20"/>
      <c r="J8" s="20"/>
      <c r="K8" s="20"/>
      <c r="L8" s="21"/>
      <c r="M8" s="4"/>
      <c r="P8" s="22"/>
      <c r="Q8" s="122"/>
      <c r="S8" s="123"/>
      <c r="T8" s="40" t="s">
        <v>149</v>
      </c>
      <c r="V8" s="22"/>
      <c r="X8" s="22"/>
      <c r="Y8" s="22"/>
    </row>
    <row r="9" spans="4:25" ht="15" customHeight="1">
      <c r="D9" s="607" t="s">
        <v>318</v>
      </c>
      <c r="E9" s="608"/>
      <c r="F9" s="608"/>
      <c r="G9" s="608"/>
      <c r="H9" s="608"/>
      <c r="I9" s="608"/>
      <c r="J9" s="609"/>
      <c r="K9" s="169"/>
      <c r="L9" s="169" t="s">
        <v>317</v>
      </c>
      <c r="M9" s="603" t="s">
        <v>618</v>
      </c>
      <c r="N9" s="604"/>
      <c r="O9" s="539" t="s">
        <v>193</v>
      </c>
      <c r="P9" s="539" t="s">
        <v>249</v>
      </c>
      <c r="Q9" s="539"/>
      <c r="R9" s="539"/>
      <c r="S9" s="539"/>
      <c r="T9" s="539"/>
      <c r="U9" s="539" t="s">
        <v>285</v>
      </c>
      <c r="V9" s="539" t="s">
        <v>249</v>
      </c>
      <c r="W9" s="539" t="s">
        <v>464</v>
      </c>
      <c r="X9" s="539" t="s">
        <v>249</v>
      </c>
      <c r="Y9" s="454"/>
    </row>
    <row r="10" spans="4:25" ht="39.75" customHeight="1">
      <c r="D10" s="610"/>
      <c r="E10" s="611"/>
      <c r="F10" s="611"/>
      <c r="G10" s="611"/>
      <c r="H10" s="611"/>
      <c r="I10" s="611"/>
      <c r="J10" s="612"/>
      <c r="K10" s="169"/>
      <c r="L10" s="169" t="s">
        <v>316</v>
      </c>
      <c r="M10" s="605"/>
      <c r="N10" s="606"/>
      <c r="O10" s="539"/>
      <c r="P10" s="539"/>
      <c r="Q10" s="539" t="s">
        <v>193</v>
      </c>
      <c r="R10" s="539" t="s">
        <v>249</v>
      </c>
      <c r="S10" s="539" t="s">
        <v>285</v>
      </c>
      <c r="T10" s="539" t="s">
        <v>249</v>
      </c>
      <c r="U10" s="539"/>
      <c r="V10" s="539"/>
      <c r="W10" s="539"/>
      <c r="X10" s="539"/>
      <c r="Y10" s="454"/>
    </row>
    <row r="11" spans="4:25" ht="37.5" customHeight="1" thickBot="1">
      <c r="D11" s="613"/>
      <c r="E11" s="614"/>
      <c r="F11" s="614"/>
      <c r="G11" s="614"/>
      <c r="H11" s="614"/>
      <c r="I11" s="614"/>
      <c r="J11" s="615"/>
      <c r="K11" s="365"/>
      <c r="L11" s="366" t="s">
        <v>315</v>
      </c>
      <c r="M11" s="377" t="s">
        <v>312</v>
      </c>
      <c r="N11" s="376" t="s">
        <v>311</v>
      </c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454"/>
    </row>
    <row r="12" spans="4:25" ht="12.75" customHeight="1" thickBot="1">
      <c r="D12" s="542">
        <v>1</v>
      </c>
      <c r="E12" s="543"/>
      <c r="F12" s="543"/>
      <c r="G12" s="543"/>
      <c r="H12" s="372"/>
      <c r="I12" s="373"/>
      <c r="J12" s="373"/>
      <c r="K12" s="373"/>
      <c r="L12" s="373">
        <v>2</v>
      </c>
      <c r="M12" s="374">
        <v>4</v>
      </c>
      <c r="N12" s="373">
        <v>5</v>
      </c>
      <c r="O12" s="373">
        <v>6</v>
      </c>
      <c r="P12" s="373">
        <v>7</v>
      </c>
      <c r="Q12" s="373"/>
      <c r="R12" s="373">
        <v>12</v>
      </c>
      <c r="S12" s="373"/>
      <c r="T12" s="373">
        <v>14</v>
      </c>
      <c r="U12" s="373">
        <v>8</v>
      </c>
      <c r="V12" s="373">
        <v>9</v>
      </c>
      <c r="W12" s="373">
        <v>10</v>
      </c>
      <c r="X12" s="375">
        <v>11</v>
      </c>
      <c r="Y12" s="455"/>
    </row>
    <row r="13" spans="4:25" ht="24" customHeight="1" thickBot="1">
      <c r="D13" s="573" t="s">
        <v>619</v>
      </c>
      <c r="E13" s="574"/>
      <c r="F13" s="574"/>
      <c r="G13" s="575"/>
      <c r="H13" s="471"/>
      <c r="I13" s="472"/>
      <c r="J13" s="472"/>
      <c r="K13" s="472"/>
      <c r="L13" s="472"/>
      <c r="M13" s="473"/>
      <c r="N13" s="472"/>
      <c r="O13" s="474">
        <f>SUM(O14+O23+O32+O40+O45+O74+O80+O93+O102+O111+O128)</f>
        <v>36370.939999999995</v>
      </c>
      <c r="P13" s="474">
        <f aca="true" t="shared" si="0" ref="P13:X13">SUM(P14+P23+P32+P40+P45+P74+P80+P93+P102+P111+P128)</f>
        <v>215.7</v>
      </c>
      <c r="Q13" s="474" t="e">
        <f t="shared" si="0"/>
        <v>#REF!</v>
      </c>
      <c r="R13" s="474" t="e">
        <f t="shared" si="0"/>
        <v>#REF!</v>
      </c>
      <c r="S13" s="474" t="e">
        <f t="shared" si="0"/>
        <v>#REF!</v>
      </c>
      <c r="T13" s="474" t="e">
        <f t="shared" si="0"/>
        <v>#REF!</v>
      </c>
      <c r="U13" s="474">
        <f t="shared" si="0"/>
        <v>31627.4</v>
      </c>
      <c r="V13" s="474">
        <f t="shared" si="0"/>
        <v>215.7</v>
      </c>
      <c r="W13" s="474">
        <f t="shared" si="0"/>
        <v>33176</v>
      </c>
      <c r="X13" s="474">
        <f t="shared" si="0"/>
        <v>215.7</v>
      </c>
      <c r="Y13" s="455"/>
    </row>
    <row r="14" spans="4:24" ht="36.75" customHeight="1">
      <c r="D14" s="576" t="s">
        <v>614</v>
      </c>
      <c r="E14" s="576"/>
      <c r="F14" s="576"/>
      <c r="G14" s="576"/>
      <c r="H14" s="466"/>
      <c r="I14" s="466"/>
      <c r="J14" s="466"/>
      <c r="K14" s="466"/>
      <c r="L14" s="467">
        <v>653</v>
      </c>
      <c r="M14" s="468" t="s">
        <v>411</v>
      </c>
      <c r="N14" s="469">
        <v>0</v>
      </c>
      <c r="O14" s="470">
        <f>O15+O19</f>
        <v>3721.5</v>
      </c>
      <c r="P14" s="470">
        <f aca="true" t="shared" si="1" ref="P14:X14">P15+P19</f>
        <v>0</v>
      </c>
      <c r="Q14" s="470">
        <f t="shared" si="1"/>
        <v>3693</v>
      </c>
      <c r="R14" s="470">
        <f t="shared" si="1"/>
        <v>0</v>
      </c>
      <c r="S14" s="470">
        <f t="shared" si="1"/>
        <v>3878</v>
      </c>
      <c r="T14" s="470">
        <f t="shared" si="1"/>
        <v>0</v>
      </c>
      <c r="U14" s="470">
        <f t="shared" si="1"/>
        <v>3915</v>
      </c>
      <c r="V14" s="470">
        <f t="shared" si="1"/>
        <v>0</v>
      </c>
      <c r="W14" s="470">
        <f t="shared" si="1"/>
        <v>4106.8</v>
      </c>
      <c r="X14" s="470">
        <f t="shared" si="1"/>
        <v>0</v>
      </c>
    </row>
    <row r="15" spans="4:24" ht="39.75" customHeight="1">
      <c r="D15" s="577" t="s">
        <v>525</v>
      </c>
      <c r="E15" s="578"/>
      <c r="F15" s="578"/>
      <c r="G15" s="579"/>
      <c r="H15" s="432"/>
      <c r="I15" s="432"/>
      <c r="J15" s="432"/>
      <c r="K15" s="432"/>
      <c r="L15" s="173"/>
      <c r="M15" s="309" t="s">
        <v>429</v>
      </c>
      <c r="N15" s="310">
        <v>0</v>
      </c>
      <c r="O15" s="311">
        <f>O16</f>
        <v>2344.4</v>
      </c>
      <c r="P15" s="311">
        <v>0</v>
      </c>
      <c r="Q15" s="311"/>
      <c r="R15" s="311"/>
      <c r="S15" s="311"/>
      <c r="T15" s="311"/>
      <c r="U15" s="311">
        <f>U16</f>
        <v>2466.3</v>
      </c>
      <c r="V15" s="311">
        <v>0</v>
      </c>
      <c r="W15" s="311">
        <f>W16</f>
        <v>2587.1</v>
      </c>
      <c r="X15" s="311">
        <v>0</v>
      </c>
    </row>
    <row r="16" spans="4:24" ht="38.25" customHeight="1">
      <c r="D16" s="553" t="s">
        <v>206</v>
      </c>
      <c r="E16" s="554"/>
      <c r="F16" s="554"/>
      <c r="G16" s="554"/>
      <c r="H16" s="554"/>
      <c r="I16" s="554"/>
      <c r="J16" s="554"/>
      <c r="K16" s="555"/>
      <c r="L16" s="173"/>
      <c r="M16" s="309" t="s">
        <v>429</v>
      </c>
      <c r="N16" s="310">
        <v>200</v>
      </c>
      <c r="O16" s="311">
        <f>O17</f>
        <v>2344.4</v>
      </c>
      <c r="P16" s="311">
        <f>P17</f>
        <v>0</v>
      </c>
      <c r="Q16" s="311"/>
      <c r="R16" s="311"/>
      <c r="S16" s="311"/>
      <c r="T16" s="311"/>
      <c r="U16" s="311">
        <f>U17</f>
        <v>2466.3</v>
      </c>
      <c r="V16" s="311">
        <f>V17</f>
        <v>0</v>
      </c>
      <c r="W16" s="311">
        <f>W17</f>
        <v>2587.1</v>
      </c>
      <c r="X16" s="311">
        <f>X17</f>
        <v>0</v>
      </c>
    </row>
    <row r="17" spans="4:24" ht="39.75" customHeight="1">
      <c r="D17" s="553" t="s">
        <v>203</v>
      </c>
      <c r="E17" s="554"/>
      <c r="F17" s="554"/>
      <c r="G17" s="554"/>
      <c r="H17" s="554"/>
      <c r="I17" s="554"/>
      <c r="J17" s="554"/>
      <c r="K17" s="555"/>
      <c r="L17" s="173"/>
      <c r="M17" s="309" t="s">
        <v>429</v>
      </c>
      <c r="N17" s="310">
        <v>240</v>
      </c>
      <c r="O17" s="311">
        <f>O18</f>
        <v>2344.4</v>
      </c>
      <c r="P17" s="311">
        <f>P18</f>
        <v>0</v>
      </c>
      <c r="Q17" s="311"/>
      <c r="R17" s="311"/>
      <c r="S17" s="311"/>
      <c r="T17" s="311"/>
      <c r="U17" s="311">
        <f>U18</f>
        <v>2466.3</v>
      </c>
      <c r="V17" s="311">
        <f>V18</f>
        <v>0</v>
      </c>
      <c r="W17" s="311">
        <f>W18</f>
        <v>2587.1</v>
      </c>
      <c r="X17" s="311">
        <f>X18</f>
        <v>0</v>
      </c>
    </row>
    <row r="18" spans="4:24" ht="30" customHeight="1">
      <c r="D18" s="553" t="s">
        <v>321</v>
      </c>
      <c r="E18" s="554"/>
      <c r="F18" s="554"/>
      <c r="G18" s="554"/>
      <c r="H18" s="554"/>
      <c r="I18" s="554"/>
      <c r="J18" s="554"/>
      <c r="K18" s="555"/>
      <c r="L18" s="173">
        <v>653</v>
      </c>
      <c r="M18" s="309" t="s">
        <v>429</v>
      </c>
      <c r="N18" s="310">
        <v>244</v>
      </c>
      <c r="O18" s="311">
        <v>2344.4</v>
      </c>
      <c r="P18" s="311">
        <v>0</v>
      </c>
      <c r="Q18" s="311"/>
      <c r="R18" s="311"/>
      <c r="S18" s="311"/>
      <c r="T18" s="311"/>
      <c r="U18" s="311">
        <v>2466.3</v>
      </c>
      <c r="V18" s="311">
        <v>0</v>
      </c>
      <c r="W18" s="311">
        <v>2587.1</v>
      </c>
      <c r="X18" s="311">
        <v>0</v>
      </c>
    </row>
    <row r="19" spans="4:25" ht="30" customHeight="1">
      <c r="D19" s="553" t="s">
        <v>525</v>
      </c>
      <c r="E19" s="554"/>
      <c r="F19" s="554"/>
      <c r="G19" s="554"/>
      <c r="H19" s="554"/>
      <c r="I19" s="554"/>
      <c r="J19" s="554"/>
      <c r="K19" s="555"/>
      <c r="L19" s="173">
        <v>653</v>
      </c>
      <c r="M19" s="309" t="s">
        <v>430</v>
      </c>
      <c r="N19" s="310">
        <v>0</v>
      </c>
      <c r="O19" s="311">
        <f>O20</f>
        <v>1377.1</v>
      </c>
      <c r="P19" s="311">
        <f>P22</f>
        <v>0</v>
      </c>
      <c r="Q19" s="311">
        <f>Q22</f>
        <v>3693</v>
      </c>
      <c r="R19" s="311">
        <f>R22</f>
        <v>0</v>
      </c>
      <c r="S19" s="311">
        <f>S22</f>
        <v>3878</v>
      </c>
      <c r="T19" s="311">
        <f>T22</f>
        <v>0</v>
      </c>
      <c r="U19" s="311">
        <f>U20</f>
        <v>1448.7</v>
      </c>
      <c r="V19" s="311">
        <f>V22</f>
        <v>0</v>
      </c>
      <c r="W19" s="311">
        <f>W20</f>
        <v>1519.7</v>
      </c>
      <c r="X19" s="311">
        <f>X22</f>
        <v>0</v>
      </c>
      <c r="Y19" s="6"/>
    </row>
    <row r="20" spans="4:24" ht="27" customHeight="1">
      <c r="D20" s="553" t="s">
        <v>206</v>
      </c>
      <c r="E20" s="554"/>
      <c r="F20" s="554"/>
      <c r="G20" s="554"/>
      <c r="H20" s="554"/>
      <c r="I20" s="554"/>
      <c r="J20" s="554"/>
      <c r="K20" s="555"/>
      <c r="L20" s="173"/>
      <c r="M20" s="309" t="s">
        <v>430</v>
      </c>
      <c r="N20" s="310">
        <v>200</v>
      </c>
      <c r="O20" s="311">
        <f>O22</f>
        <v>1377.1</v>
      </c>
      <c r="P20" s="311">
        <f aca="true" t="shared" si="2" ref="P20:X21">P21</f>
        <v>0</v>
      </c>
      <c r="Q20" s="311">
        <f t="shared" si="2"/>
        <v>3693</v>
      </c>
      <c r="R20" s="311">
        <f t="shared" si="2"/>
        <v>0</v>
      </c>
      <c r="S20" s="311">
        <f t="shared" si="2"/>
        <v>3878</v>
      </c>
      <c r="T20" s="311">
        <f t="shared" si="2"/>
        <v>0</v>
      </c>
      <c r="U20" s="311">
        <f>U22</f>
        <v>1448.7</v>
      </c>
      <c r="V20" s="311">
        <f t="shared" si="2"/>
        <v>0</v>
      </c>
      <c r="W20" s="311">
        <f>W22</f>
        <v>1519.7</v>
      </c>
      <c r="X20" s="311">
        <f t="shared" si="2"/>
        <v>0</v>
      </c>
    </row>
    <row r="21" spans="4:24" ht="30" customHeight="1">
      <c r="D21" s="553" t="s">
        <v>203</v>
      </c>
      <c r="E21" s="554"/>
      <c r="F21" s="554"/>
      <c r="G21" s="554"/>
      <c r="H21" s="554"/>
      <c r="I21" s="554"/>
      <c r="J21" s="554"/>
      <c r="K21" s="555"/>
      <c r="L21" s="173"/>
      <c r="M21" s="309" t="s">
        <v>430</v>
      </c>
      <c r="N21" s="310">
        <v>240</v>
      </c>
      <c r="O21" s="311">
        <f>O22</f>
        <v>1377.1</v>
      </c>
      <c r="P21" s="311">
        <f t="shared" si="2"/>
        <v>0</v>
      </c>
      <c r="Q21" s="311">
        <f t="shared" si="2"/>
        <v>3693</v>
      </c>
      <c r="R21" s="311">
        <f t="shared" si="2"/>
        <v>0</v>
      </c>
      <c r="S21" s="311">
        <f t="shared" si="2"/>
        <v>3878</v>
      </c>
      <c r="T21" s="311">
        <f t="shared" si="2"/>
        <v>0</v>
      </c>
      <c r="U21" s="311">
        <f>U22</f>
        <v>1448.7</v>
      </c>
      <c r="V21" s="311">
        <f t="shared" si="2"/>
        <v>0</v>
      </c>
      <c r="W21" s="311">
        <f>W22</f>
        <v>1519.7</v>
      </c>
      <c r="X21" s="311">
        <f t="shared" si="2"/>
        <v>0</v>
      </c>
    </row>
    <row r="22" spans="4:24" ht="38.25" customHeight="1">
      <c r="D22" s="553" t="s">
        <v>321</v>
      </c>
      <c r="E22" s="554"/>
      <c r="F22" s="554"/>
      <c r="G22" s="554"/>
      <c r="H22" s="554"/>
      <c r="I22" s="554"/>
      <c r="J22" s="554"/>
      <c r="K22" s="555"/>
      <c r="L22" s="173">
        <v>653</v>
      </c>
      <c r="M22" s="309" t="s">
        <v>430</v>
      </c>
      <c r="N22" s="310">
        <v>244</v>
      </c>
      <c r="O22" s="311">
        <v>1377.1</v>
      </c>
      <c r="P22" s="311">
        <v>0</v>
      </c>
      <c r="Q22" s="311">
        <v>3693</v>
      </c>
      <c r="R22" s="311">
        <v>0</v>
      </c>
      <c r="S22" s="311">
        <v>3878</v>
      </c>
      <c r="T22" s="311">
        <v>0</v>
      </c>
      <c r="U22" s="311">
        <v>1448.7</v>
      </c>
      <c r="V22" s="311">
        <v>0</v>
      </c>
      <c r="W22" s="311">
        <v>1519.7</v>
      </c>
      <c r="X22" s="311">
        <v>0</v>
      </c>
    </row>
    <row r="23" spans="4:24" ht="39.75" customHeight="1">
      <c r="D23" s="572" t="s">
        <v>615</v>
      </c>
      <c r="E23" s="572"/>
      <c r="F23" s="572"/>
      <c r="G23" s="572"/>
      <c r="H23" s="459"/>
      <c r="I23" s="459"/>
      <c r="J23" s="459"/>
      <c r="K23" s="459"/>
      <c r="L23" s="460">
        <v>653</v>
      </c>
      <c r="M23" s="457" t="s">
        <v>414</v>
      </c>
      <c r="N23" s="461">
        <v>0</v>
      </c>
      <c r="O23" s="462">
        <f aca="true" t="shared" si="3" ref="O23:X23">O28+O24</f>
        <v>15</v>
      </c>
      <c r="P23" s="462">
        <f t="shared" si="3"/>
        <v>0</v>
      </c>
      <c r="Q23" s="462">
        <f t="shared" si="3"/>
        <v>12.399999999999999</v>
      </c>
      <c r="R23" s="462">
        <f t="shared" si="3"/>
        <v>3.8</v>
      </c>
      <c r="S23" s="462">
        <f t="shared" si="3"/>
        <v>5.42</v>
      </c>
      <c r="T23" s="462">
        <f t="shared" si="3"/>
        <v>3.8</v>
      </c>
      <c r="U23" s="462">
        <f t="shared" si="3"/>
        <v>16.1</v>
      </c>
      <c r="V23" s="462">
        <f t="shared" si="3"/>
        <v>0</v>
      </c>
      <c r="W23" s="462">
        <f t="shared" si="3"/>
        <v>15.8</v>
      </c>
      <c r="X23" s="462">
        <f t="shared" si="3"/>
        <v>0</v>
      </c>
    </row>
    <row r="24" spans="4:24" ht="65.25" customHeight="1">
      <c r="D24" s="553" t="s">
        <v>616</v>
      </c>
      <c r="E24" s="554"/>
      <c r="F24" s="554"/>
      <c r="G24" s="554"/>
      <c r="H24" s="554"/>
      <c r="I24" s="554"/>
      <c r="J24" s="554"/>
      <c r="K24" s="555"/>
      <c r="L24" s="173">
        <v>653</v>
      </c>
      <c r="M24" s="327" t="s">
        <v>455</v>
      </c>
      <c r="N24" s="310">
        <v>0</v>
      </c>
      <c r="O24" s="311">
        <v>4.5</v>
      </c>
      <c r="P24" s="311">
        <f>P27</f>
        <v>0</v>
      </c>
      <c r="Q24" s="311">
        <f>Q27</f>
        <v>3.7</v>
      </c>
      <c r="R24" s="311">
        <f>R27</f>
        <v>0</v>
      </c>
      <c r="S24" s="311">
        <f>S27</f>
        <v>1.62</v>
      </c>
      <c r="T24" s="311">
        <f>T27</f>
        <v>0</v>
      </c>
      <c r="U24" s="311">
        <v>5.3</v>
      </c>
      <c r="V24" s="311">
        <f>V27</f>
        <v>0</v>
      </c>
      <c r="W24" s="311">
        <v>5.2</v>
      </c>
      <c r="X24" s="311">
        <f>X27</f>
        <v>0</v>
      </c>
    </row>
    <row r="25" spans="4:24" ht="25.5" customHeight="1">
      <c r="D25" s="553" t="s">
        <v>206</v>
      </c>
      <c r="E25" s="554"/>
      <c r="F25" s="554"/>
      <c r="G25" s="554"/>
      <c r="H25" s="554"/>
      <c r="I25" s="554"/>
      <c r="J25" s="554"/>
      <c r="K25" s="555"/>
      <c r="L25" s="173"/>
      <c r="M25" s="327" t="s">
        <v>455</v>
      </c>
      <c r="N25" s="310">
        <v>200</v>
      </c>
      <c r="O25" s="311">
        <f aca="true" t="shared" si="4" ref="O25:X26">O26</f>
        <v>4.5</v>
      </c>
      <c r="P25" s="311">
        <f>P26</f>
        <v>0</v>
      </c>
      <c r="Q25" s="311">
        <f>Q26</f>
        <v>3.7</v>
      </c>
      <c r="R25" s="311">
        <f>R26</f>
        <v>0</v>
      </c>
      <c r="S25" s="311">
        <f>S26</f>
        <v>1.62</v>
      </c>
      <c r="T25" s="311">
        <f>T26</f>
        <v>0</v>
      </c>
      <c r="U25" s="311">
        <f t="shared" si="4"/>
        <v>5.3</v>
      </c>
      <c r="V25" s="311">
        <f>V26</f>
        <v>0</v>
      </c>
      <c r="W25" s="311">
        <f t="shared" si="4"/>
        <v>5.2</v>
      </c>
      <c r="X25" s="311">
        <f>X26</f>
        <v>0</v>
      </c>
    </row>
    <row r="26" spans="4:24" ht="24" customHeight="1">
      <c r="D26" s="553" t="s">
        <v>203</v>
      </c>
      <c r="E26" s="554"/>
      <c r="F26" s="554"/>
      <c r="G26" s="554"/>
      <c r="H26" s="554"/>
      <c r="I26" s="554"/>
      <c r="J26" s="554"/>
      <c r="K26" s="555"/>
      <c r="L26" s="173"/>
      <c r="M26" s="327" t="s">
        <v>455</v>
      </c>
      <c r="N26" s="310">
        <v>240</v>
      </c>
      <c r="O26" s="311">
        <f t="shared" si="4"/>
        <v>4.5</v>
      </c>
      <c r="P26" s="311">
        <f t="shared" si="4"/>
        <v>0</v>
      </c>
      <c r="Q26" s="311">
        <f t="shared" si="4"/>
        <v>3.7</v>
      </c>
      <c r="R26" s="311">
        <f t="shared" si="4"/>
        <v>0</v>
      </c>
      <c r="S26" s="311">
        <f t="shared" si="4"/>
        <v>1.62</v>
      </c>
      <c r="T26" s="311">
        <f t="shared" si="4"/>
        <v>0</v>
      </c>
      <c r="U26" s="311">
        <f t="shared" si="4"/>
        <v>5.3</v>
      </c>
      <c r="V26" s="311">
        <f t="shared" si="4"/>
        <v>0</v>
      </c>
      <c r="W26" s="311">
        <f t="shared" si="4"/>
        <v>5.2</v>
      </c>
      <c r="X26" s="311">
        <f t="shared" si="4"/>
        <v>0</v>
      </c>
    </row>
    <row r="27" spans="4:24" ht="26.25" customHeight="1">
      <c r="D27" s="553" t="s">
        <v>321</v>
      </c>
      <c r="E27" s="554"/>
      <c r="F27" s="554"/>
      <c r="G27" s="554"/>
      <c r="H27" s="554"/>
      <c r="I27" s="554"/>
      <c r="J27" s="554"/>
      <c r="K27" s="555"/>
      <c r="L27" s="173">
        <v>653</v>
      </c>
      <c r="M27" s="327" t="s">
        <v>455</v>
      </c>
      <c r="N27" s="310">
        <v>244</v>
      </c>
      <c r="O27" s="311">
        <v>4.5</v>
      </c>
      <c r="P27" s="311">
        <v>0</v>
      </c>
      <c r="Q27" s="311">
        <v>3.7</v>
      </c>
      <c r="R27" s="311">
        <v>0</v>
      </c>
      <c r="S27" s="311">
        <v>1.62</v>
      </c>
      <c r="T27" s="311">
        <v>0</v>
      </c>
      <c r="U27" s="311">
        <v>5.3</v>
      </c>
      <c r="V27" s="311">
        <v>0</v>
      </c>
      <c r="W27" s="311">
        <v>5.2</v>
      </c>
      <c r="X27" s="311">
        <v>0</v>
      </c>
    </row>
    <row r="28" spans="4:25" ht="91.5" customHeight="1">
      <c r="D28" s="553" t="s">
        <v>523</v>
      </c>
      <c r="E28" s="554"/>
      <c r="F28" s="554"/>
      <c r="G28" s="554"/>
      <c r="H28" s="554"/>
      <c r="I28" s="554"/>
      <c r="J28" s="554"/>
      <c r="K28" s="555"/>
      <c r="L28" s="173">
        <v>653</v>
      </c>
      <c r="M28" s="327" t="s">
        <v>456</v>
      </c>
      <c r="N28" s="310">
        <v>0</v>
      </c>
      <c r="O28" s="311">
        <f aca="true" t="shared" si="5" ref="O28:X28">O31</f>
        <v>10.5</v>
      </c>
      <c r="P28" s="311">
        <f t="shared" si="5"/>
        <v>0</v>
      </c>
      <c r="Q28" s="311">
        <f t="shared" si="5"/>
        <v>8.7</v>
      </c>
      <c r="R28" s="311">
        <f t="shared" si="5"/>
        <v>3.8</v>
      </c>
      <c r="S28" s="311">
        <f t="shared" si="5"/>
        <v>3.8</v>
      </c>
      <c r="T28" s="311">
        <f t="shared" si="5"/>
        <v>3.8</v>
      </c>
      <c r="U28" s="311">
        <f t="shared" si="5"/>
        <v>10.8</v>
      </c>
      <c r="V28" s="311">
        <f t="shared" si="5"/>
        <v>0</v>
      </c>
      <c r="W28" s="311">
        <f t="shared" si="5"/>
        <v>10.6</v>
      </c>
      <c r="X28" s="311">
        <f t="shared" si="5"/>
        <v>0</v>
      </c>
      <c r="Y28" s="7"/>
    </row>
    <row r="29" spans="4:24" ht="24" customHeight="1">
      <c r="D29" s="553" t="s">
        <v>206</v>
      </c>
      <c r="E29" s="554"/>
      <c r="F29" s="554"/>
      <c r="G29" s="554"/>
      <c r="H29" s="554"/>
      <c r="I29" s="554"/>
      <c r="J29" s="554"/>
      <c r="K29" s="555"/>
      <c r="L29" s="173"/>
      <c r="M29" s="327" t="s">
        <v>456</v>
      </c>
      <c r="N29" s="310">
        <v>200</v>
      </c>
      <c r="O29" s="311">
        <f aca="true" t="shared" si="6" ref="O29:X29">O30</f>
        <v>10.5</v>
      </c>
      <c r="P29" s="311">
        <f t="shared" si="6"/>
        <v>0</v>
      </c>
      <c r="Q29" s="311">
        <f t="shared" si="6"/>
        <v>8.7</v>
      </c>
      <c r="R29" s="311">
        <f t="shared" si="6"/>
        <v>3.8</v>
      </c>
      <c r="S29" s="311">
        <f t="shared" si="6"/>
        <v>3.8</v>
      </c>
      <c r="T29" s="311">
        <f t="shared" si="6"/>
        <v>3.8</v>
      </c>
      <c r="U29" s="311">
        <f t="shared" si="6"/>
        <v>10.8</v>
      </c>
      <c r="V29" s="311">
        <f t="shared" si="6"/>
        <v>0</v>
      </c>
      <c r="W29" s="311">
        <f t="shared" si="6"/>
        <v>10.6</v>
      </c>
      <c r="X29" s="311">
        <f t="shared" si="6"/>
        <v>0</v>
      </c>
    </row>
    <row r="30" spans="4:24" ht="25.5" customHeight="1">
      <c r="D30" s="553" t="s">
        <v>203</v>
      </c>
      <c r="E30" s="554"/>
      <c r="F30" s="554"/>
      <c r="G30" s="554"/>
      <c r="H30" s="554"/>
      <c r="I30" s="554"/>
      <c r="J30" s="554"/>
      <c r="K30" s="555"/>
      <c r="L30" s="173"/>
      <c r="M30" s="327" t="s">
        <v>456</v>
      </c>
      <c r="N30" s="310">
        <v>240</v>
      </c>
      <c r="O30" s="311">
        <f>O31</f>
        <v>10.5</v>
      </c>
      <c r="P30" s="311">
        <v>0</v>
      </c>
      <c r="Q30" s="311">
        <f>Q31</f>
        <v>8.7</v>
      </c>
      <c r="R30" s="311">
        <f>R31</f>
        <v>3.8</v>
      </c>
      <c r="S30" s="311">
        <f>S31</f>
        <v>3.8</v>
      </c>
      <c r="T30" s="311">
        <f>T31</f>
        <v>3.8</v>
      </c>
      <c r="U30" s="311">
        <f>U31</f>
        <v>10.8</v>
      </c>
      <c r="V30" s="311">
        <v>0</v>
      </c>
      <c r="W30" s="311">
        <f>W31</f>
        <v>10.6</v>
      </c>
      <c r="X30" s="311">
        <v>0</v>
      </c>
    </row>
    <row r="31" spans="4:24" ht="26.25" customHeight="1">
      <c r="D31" s="553" t="s">
        <v>204</v>
      </c>
      <c r="E31" s="554"/>
      <c r="F31" s="554"/>
      <c r="G31" s="554"/>
      <c r="H31" s="554"/>
      <c r="I31" s="554"/>
      <c r="J31" s="554"/>
      <c r="K31" s="555"/>
      <c r="L31" s="173">
        <v>653</v>
      </c>
      <c r="M31" s="327" t="s">
        <v>456</v>
      </c>
      <c r="N31" s="310">
        <v>244</v>
      </c>
      <c r="O31" s="311">
        <v>10.5</v>
      </c>
      <c r="P31" s="311">
        <v>0</v>
      </c>
      <c r="Q31" s="311">
        <v>8.7</v>
      </c>
      <c r="R31" s="311">
        <v>3.8</v>
      </c>
      <c r="S31" s="311">
        <v>3.8</v>
      </c>
      <c r="T31" s="311">
        <v>3.8</v>
      </c>
      <c r="U31" s="311">
        <v>10.8</v>
      </c>
      <c r="V31" s="311">
        <v>0</v>
      </c>
      <c r="W31" s="311">
        <v>10.6</v>
      </c>
      <c r="X31" s="311">
        <v>0</v>
      </c>
    </row>
    <row r="32" spans="4:24" ht="36" customHeight="1">
      <c r="D32" s="580" t="s">
        <v>617</v>
      </c>
      <c r="E32" s="580"/>
      <c r="F32" s="580"/>
      <c r="G32" s="580"/>
      <c r="H32" s="459"/>
      <c r="I32" s="459"/>
      <c r="J32" s="459"/>
      <c r="K32" s="459"/>
      <c r="L32" s="460">
        <v>653</v>
      </c>
      <c r="M32" s="457" t="s">
        <v>431</v>
      </c>
      <c r="N32" s="461">
        <v>0</v>
      </c>
      <c r="O32" s="462">
        <f>O33+O37</f>
        <v>3852.1</v>
      </c>
      <c r="P32" s="462">
        <f aca="true" t="shared" si="7" ref="P32:X32">P33+P37</f>
        <v>0</v>
      </c>
      <c r="Q32" s="462">
        <f t="shared" si="7"/>
        <v>615</v>
      </c>
      <c r="R32" s="462">
        <f t="shared" si="7"/>
        <v>0</v>
      </c>
      <c r="S32" s="462">
        <f t="shared" si="7"/>
        <v>300</v>
      </c>
      <c r="T32" s="462">
        <f t="shared" si="7"/>
        <v>0</v>
      </c>
      <c r="U32" s="462">
        <f t="shared" si="7"/>
        <v>3982.7</v>
      </c>
      <c r="V32" s="462">
        <f t="shared" si="7"/>
        <v>0</v>
      </c>
      <c r="W32" s="462">
        <f t="shared" si="7"/>
        <v>4104.1</v>
      </c>
      <c r="X32" s="462">
        <f t="shared" si="7"/>
        <v>0</v>
      </c>
    </row>
    <row r="33" spans="4:24" ht="51.75" customHeight="1">
      <c r="D33" s="552" t="s">
        <v>529</v>
      </c>
      <c r="E33" s="552"/>
      <c r="F33" s="552"/>
      <c r="G33" s="552"/>
      <c r="H33" s="432"/>
      <c r="I33" s="432"/>
      <c r="J33" s="432"/>
      <c r="K33" s="432"/>
      <c r="L33" s="173">
        <v>653</v>
      </c>
      <c r="M33" s="309" t="s">
        <v>459</v>
      </c>
      <c r="N33" s="310">
        <v>0</v>
      </c>
      <c r="O33" s="311">
        <v>950</v>
      </c>
      <c r="P33" s="311">
        <f aca="true" t="shared" si="8" ref="P33:T35">P34</f>
        <v>0</v>
      </c>
      <c r="Q33" s="311">
        <f t="shared" si="8"/>
        <v>615</v>
      </c>
      <c r="R33" s="311">
        <f t="shared" si="8"/>
        <v>0</v>
      </c>
      <c r="S33" s="311">
        <f t="shared" si="8"/>
        <v>300</v>
      </c>
      <c r="T33" s="311">
        <f t="shared" si="8"/>
        <v>0</v>
      </c>
      <c r="U33" s="311">
        <v>950</v>
      </c>
      <c r="V33" s="311">
        <f>V34</f>
        <v>0</v>
      </c>
      <c r="W33" s="311">
        <v>950</v>
      </c>
      <c r="X33" s="324">
        <f>X34</f>
        <v>0</v>
      </c>
    </row>
    <row r="34" spans="4:24" ht="27.75" customHeight="1">
      <c r="D34" s="553" t="s">
        <v>206</v>
      </c>
      <c r="E34" s="554"/>
      <c r="F34" s="554"/>
      <c r="G34" s="554"/>
      <c r="H34" s="554"/>
      <c r="I34" s="554"/>
      <c r="J34" s="554"/>
      <c r="K34" s="555"/>
      <c r="L34" s="173"/>
      <c r="M34" s="309" t="s">
        <v>459</v>
      </c>
      <c r="N34" s="310">
        <v>200</v>
      </c>
      <c r="O34" s="311">
        <f>O35</f>
        <v>950</v>
      </c>
      <c r="P34" s="311">
        <f t="shared" si="8"/>
        <v>0</v>
      </c>
      <c r="Q34" s="311">
        <f t="shared" si="8"/>
        <v>615</v>
      </c>
      <c r="R34" s="311">
        <f t="shared" si="8"/>
        <v>0</v>
      </c>
      <c r="S34" s="311">
        <f t="shared" si="8"/>
        <v>300</v>
      </c>
      <c r="T34" s="311">
        <f t="shared" si="8"/>
        <v>0</v>
      </c>
      <c r="U34" s="311">
        <f>U35</f>
        <v>950</v>
      </c>
      <c r="V34" s="311">
        <f>V35</f>
        <v>0</v>
      </c>
      <c r="W34" s="311">
        <f>W35</f>
        <v>950</v>
      </c>
      <c r="X34" s="324">
        <f>X35</f>
        <v>0</v>
      </c>
    </row>
    <row r="35" spans="4:24" ht="26.25" customHeight="1">
      <c r="D35" s="553" t="s">
        <v>203</v>
      </c>
      <c r="E35" s="554"/>
      <c r="F35" s="554"/>
      <c r="G35" s="554"/>
      <c r="H35" s="554"/>
      <c r="I35" s="554"/>
      <c r="J35" s="554"/>
      <c r="K35" s="555"/>
      <c r="L35" s="173">
        <v>653</v>
      </c>
      <c r="M35" s="309" t="s">
        <v>459</v>
      </c>
      <c r="N35" s="310">
        <v>240</v>
      </c>
      <c r="O35" s="311">
        <f>O36</f>
        <v>950</v>
      </c>
      <c r="P35" s="311">
        <f t="shared" si="8"/>
        <v>0</v>
      </c>
      <c r="Q35" s="311">
        <f t="shared" si="8"/>
        <v>615</v>
      </c>
      <c r="R35" s="311">
        <f t="shared" si="8"/>
        <v>0</v>
      </c>
      <c r="S35" s="311">
        <f t="shared" si="8"/>
        <v>300</v>
      </c>
      <c r="T35" s="311">
        <f t="shared" si="8"/>
        <v>0</v>
      </c>
      <c r="U35" s="311">
        <f>U36</f>
        <v>950</v>
      </c>
      <c r="V35" s="311">
        <f>V36</f>
        <v>0</v>
      </c>
      <c r="W35" s="311">
        <f>W36</f>
        <v>950</v>
      </c>
      <c r="X35" s="324">
        <f>X36</f>
        <v>0</v>
      </c>
    </row>
    <row r="36" spans="4:24" ht="23.25" customHeight="1">
      <c r="D36" s="553" t="s">
        <v>321</v>
      </c>
      <c r="E36" s="554"/>
      <c r="F36" s="554"/>
      <c r="G36" s="554"/>
      <c r="H36" s="554"/>
      <c r="I36" s="554"/>
      <c r="J36" s="554"/>
      <c r="K36" s="555"/>
      <c r="L36" s="173">
        <v>653</v>
      </c>
      <c r="M36" s="309" t="s">
        <v>459</v>
      </c>
      <c r="N36" s="310">
        <v>244</v>
      </c>
      <c r="O36" s="311">
        <v>950</v>
      </c>
      <c r="P36" s="311">
        <v>0</v>
      </c>
      <c r="Q36" s="311">
        <v>615</v>
      </c>
      <c r="R36" s="311">
        <v>0</v>
      </c>
      <c r="S36" s="311">
        <v>300</v>
      </c>
      <c r="T36" s="311">
        <v>0</v>
      </c>
      <c r="U36" s="311">
        <v>950</v>
      </c>
      <c r="V36" s="311">
        <v>0</v>
      </c>
      <c r="W36" s="311">
        <v>950</v>
      </c>
      <c r="X36" s="324">
        <v>0</v>
      </c>
    </row>
    <row r="37" spans="4:24" ht="47.25" customHeight="1">
      <c r="D37" s="552" t="s">
        <v>527</v>
      </c>
      <c r="E37" s="552"/>
      <c r="F37" s="552"/>
      <c r="G37" s="552"/>
      <c r="H37" s="432"/>
      <c r="I37" s="432"/>
      <c r="J37" s="432"/>
      <c r="K37" s="432"/>
      <c r="L37" s="173">
        <v>653</v>
      </c>
      <c r="M37" s="309" t="s">
        <v>458</v>
      </c>
      <c r="N37" s="310">
        <v>0</v>
      </c>
      <c r="O37" s="311">
        <f>O38</f>
        <v>2902.1</v>
      </c>
      <c r="P37" s="311">
        <f>P38</f>
        <v>0</v>
      </c>
      <c r="Q37" s="311"/>
      <c r="R37" s="311"/>
      <c r="S37" s="311"/>
      <c r="T37" s="311"/>
      <c r="U37" s="311">
        <f>U38</f>
        <v>3032.7</v>
      </c>
      <c r="V37" s="311">
        <f>V38</f>
        <v>0</v>
      </c>
      <c r="W37" s="311">
        <f>W38</f>
        <v>3154.1</v>
      </c>
      <c r="X37" s="311">
        <f>X38</f>
        <v>0</v>
      </c>
    </row>
    <row r="38" spans="4:24" ht="21.75" customHeight="1">
      <c r="D38" s="553" t="s">
        <v>207</v>
      </c>
      <c r="E38" s="554"/>
      <c r="F38" s="554"/>
      <c r="G38" s="554"/>
      <c r="H38" s="554"/>
      <c r="I38" s="554"/>
      <c r="J38" s="554"/>
      <c r="K38" s="555"/>
      <c r="L38" s="173">
        <v>653</v>
      </c>
      <c r="M38" s="309" t="s">
        <v>458</v>
      </c>
      <c r="N38" s="310">
        <v>800</v>
      </c>
      <c r="O38" s="311">
        <f>O39</f>
        <v>2902.1</v>
      </c>
      <c r="P38" s="311">
        <v>0</v>
      </c>
      <c r="Q38" s="307"/>
      <c r="R38" s="307"/>
      <c r="S38" s="307"/>
      <c r="T38" s="307"/>
      <c r="U38" s="311">
        <f>U39</f>
        <v>3032.7</v>
      </c>
      <c r="V38" s="311">
        <v>0</v>
      </c>
      <c r="W38" s="311">
        <f>W39</f>
        <v>3154.1</v>
      </c>
      <c r="X38" s="311">
        <v>0</v>
      </c>
    </row>
    <row r="39" spans="4:24" ht="37.5" customHeight="1">
      <c r="D39" s="553" t="s">
        <v>247</v>
      </c>
      <c r="E39" s="554"/>
      <c r="F39" s="554"/>
      <c r="G39" s="554"/>
      <c r="H39" s="554"/>
      <c r="I39" s="554"/>
      <c r="J39" s="554"/>
      <c r="K39" s="555"/>
      <c r="L39" s="173">
        <v>653</v>
      </c>
      <c r="M39" s="309" t="s">
        <v>458</v>
      </c>
      <c r="N39" s="310">
        <v>810</v>
      </c>
      <c r="O39" s="311">
        <v>2902.1</v>
      </c>
      <c r="P39" s="311">
        <v>0</v>
      </c>
      <c r="Q39" s="307"/>
      <c r="R39" s="307"/>
      <c r="S39" s="307"/>
      <c r="T39" s="307"/>
      <c r="U39" s="311">
        <v>3032.7</v>
      </c>
      <c r="V39" s="311">
        <v>0</v>
      </c>
      <c r="W39" s="311">
        <v>3154.1</v>
      </c>
      <c r="X39" s="311">
        <v>0</v>
      </c>
    </row>
    <row r="40" spans="4:24" ht="33" customHeight="1">
      <c r="D40" s="571" t="s">
        <v>613</v>
      </c>
      <c r="E40" s="569"/>
      <c r="F40" s="569"/>
      <c r="G40" s="570"/>
      <c r="H40" s="458"/>
      <c r="I40" s="458"/>
      <c r="J40" s="458"/>
      <c r="K40" s="458"/>
      <c r="L40" s="456"/>
      <c r="M40" s="457" t="s">
        <v>413</v>
      </c>
      <c r="N40" s="461">
        <v>0</v>
      </c>
      <c r="O40" s="462">
        <v>1000</v>
      </c>
      <c r="P40" s="462">
        <v>0</v>
      </c>
      <c r="Q40" s="462"/>
      <c r="R40" s="462"/>
      <c r="S40" s="462"/>
      <c r="T40" s="462"/>
      <c r="U40" s="462">
        <v>810.2</v>
      </c>
      <c r="V40" s="462">
        <v>0</v>
      </c>
      <c r="W40" s="462">
        <v>1000</v>
      </c>
      <c r="X40" s="462">
        <v>0</v>
      </c>
    </row>
    <row r="41" spans="4:24" ht="47.25" customHeight="1">
      <c r="D41" s="553" t="s">
        <v>518</v>
      </c>
      <c r="E41" s="554"/>
      <c r="F41" s="554"/>
      <c r="G41" s="554"/>
      <c r="H41" s="554"/>
      <c r="I41" s="554"/>
      <c r="J41" s="554"/>
      <c r="K41" s="555"/>
      <c r="L41" s="173">
        <v>653</v>
      </c>
      <c r="M41" s="309" t="s">
        <v>457</v>
      </c>
      <c r="N41" s="310">
        <v>0</v>
      </c>
      <c r="O41" s="311">
        <v>1000</v>
      </c>
      <c r="P41" s="311">
        <f>P44</f>
        <v>0</v>
      </c>
      <c r="Q41" s="307"/>
      <c r="R41" s="307"/>
      <c r="S41" s="307"/>
      <c r="T41" s="307"/>
      <c r="U41" s="311">
        <v>810.2</v>
      </c>
      <c r="V41" s="311">
        <f>V44</f>
        <v>0</v>
      </c>
      <c r="W41" s="311">
        <v>1000</v>
      </c>
      <c r="X41" s="311">
        <f>X44</f>
        <v>0</v>
      </c>
    </row>
    <row r="42" spans="4:24" ht="30" customHeight="1">
      <c r="D42" s="553" t="s">
        <v>206</v>
      </c>
      <c r="E42" s="554"/>
      <c r="F42" s="554"/>
      <c r="G42" s="554"/>
      <c r="H42" s="554"/>
      <c r="I42" s="554"/>
      <c r="J42" s="554"/>
      <c r="K42" s="555"/>
      <c r="L42" s="173"/>
      <c r="M42" s="309" t="s">
        <v>457</v>
      </c>
      <c r="N42" s="310">
        <v>200</v>
      </c>
      <c r="O42" s="311">
        <f>O43</f>
        <v>1000</v>
      </c>
      <c r="P42" s="311">
        <f>P43</f>
        <v>0</v>
      </c>
      <c r="Q42" s="307"/>
      <c r="R42" s="307"/>
      <c r="S42" s="307"/>
      <c r="T42" s="307"/>
      <c r="U42" s="311">
        <f aca="true" t="shared" si="9" ref="U42:X43">U43</f>
        <v>810.2</v>
      </c>
      <c r="V42" s="311">
        <f t="shared" si="9"/>
        <v>0</v>
      </c>
      <c r="W42" s="311">
        <f t="shared" si="9"/>
        <v>1000</v>
      </c>
      <c r="X42" s="311">
        <f t="shared" si="9"/>
        <v>0</v>
      </c>
    </row>
    <row r="43" spans="4:24" ht="25.5" customHeight="1">
      <c r="D43" s="553" t="s">
        <v>203</v>
      </c>
      <c r="E43" s="554"/>
      <c r="F43" s="554"/>
      <c r="G43" s="554"/>
      <c r="H43" s="554"/>
      <c r="I43" s="554"/>
      <c r="J43" s="554"/>
      <c r="K43" s="555"/>
      <c r="L43" s="173"/>
      <c r="M43" s="309" t="s">
        <v>457</v>
      </c>
      <c r="N43" s="310">
        <v>240</v>
      </c>
      <c r="O43" s="311">
        <f>O44</f>
        <v>1000</v>
      </c>
      <c r="P43" s="311">
        <f>P44</f>
        <v>0</v>
      </c>
      <c r="Q43" s="307"/>
      <c r="R43" s="307"/>
      <c r="S43" s="307"/>
      <c r="T43" s="307"/>
      <c r="U43" s="311">
        <f t="shared" si="9"/>
        <v>810.2</v>
      </c>
      <c r="V43" s="311">
        <f t="shared" si="9"/>
        <v>0</v>
      </c>
      <c r="W43" s="311">
        <f t="shared" si="9"/>
        <v>1000</v>
      </c>
      <c r="X43" s="311">
        <f t="shared" si="9"/>
        <v>0</v>
      </c>
    </row>
    <row r="44" spans="4:24" ht="24" customHeight="1">
      <c r="D44" s="553" t="s">
        <v>204</v>
      </c>
      <c r="E44" s="554"/>
      <c r="F44" s="554"/>
      <c r="G44" s="554"/>
      <c r="H44" s="554"/>
      <c r="I44" s="554"/>
      <c r="J44" s="554"/>
      <c r="K44" s="555"/>
      <c r="L44" s="173">
        <v>653</v>
      </c>
      <c r="M44" s="309" t="s">
        <v>457</v>
      </c>
      <c r="N44" s="310">
        <v>244</v>
      </c>
      <c r="O44" s="311">
        <v>1000</v>
      </c>
      <c r="P44" s="311">
        <v>0</v>
      </c>
      <c r="Q44" s="307"/>
      <c r="R44" s="307"/>
      <c r="S44" s="307"/>
      <c r="T44" s="307"/>
      <c r="U44" s="311">
        <v>810.2</v>
      </c>
      <c r="V44" s="311">
        <v>0</v>
      </c>
      <c r="W44" s="311">
        <v>1000</v>
      </c>
      <c r="X44" s="311">
        <v>0</v>
      </c>
    </row>
    <row r="45" spans="4:24" ht="41.25" customHeight="1">
      <c r="D45" s="568" t="s">
        <v>508</v>
      </c>
      <c r="E45" s="569"/>
      <c r="F45" s="569"/>
      <c r="G45" s="570"/>
      <c r="H45" s="459"/>
      <c r="I45" s="459"/>
      <c r="J45" s="459"/>
      <c r="K45" s="459"/>
      <c r="L45" s="460">
        <v>653</v>
      </c>
      <c r="M45" s="457" t="s">
        <v>400</v>
      </c>
      <c r="N45" s="461">
        <v>0</v>
      </c>
      <c r="O45" s="462">
        <f>O46+SUM(O52+O55+O60+O63+O65+O70)</f>
        <v>5428.5</v>
      </c>
      <c r="P45" s="462">
        <f aca="true" t="shared" si="10" ref="P45:X45">P46+SUM(P52+P55+P60+P63+P65+P70)</f>
        <v>215.7</v>
      </c>
      <c r="Q45" s="462">
        <f t="shared" si="10"/>
        <v>4692.7625800000005</v>
      </c>
      <c r="R45" s="462">
        <f t="shared" si="10"/>
        <v>172.4</v>
      </c>
      <c r="S45" s="462">
        <f t="shared" si="10"/>
        <v>4653.7022</v>
      </c>
      <c r="T45" s="462">
        <f t="shared" si="10"/>
        <v>172.4</v>
      </c>
      <c r="U45" s="462">
        <f t="shared" si="10"/>
        <v>4922.7</v>
      </c>
      <c r="V45" s="462">
        <f t="shared" si="10"/>
        <v>215.7</v>
      </c>
      <c r="W45" s="462">
        <f t="shared" si="10"/>
        <v>4922.7</v>
      </c>
      <c r="X45" s="462">
        <f t="shared" si="10"/>
        <v>215.7</v>
      </c>
    </row>
    <row r="46" spans="4:24" ht="47.25" customHeight="1">
      <c r="D46" s="552" t="s">
        <v>509</v>
      </c>
      <c r="E46" s="552"/>
      <c r="F46" s="552"/>
      <c r="G46" s="552"/>
      <c r="H46" s="552"/>
      <c r="I46" s="552"/>
      <c r="J46" s="552"/>
      <c r="K46" s="552"/>
      <c r="L46" s="173">
        <v>653</v>
      </c>
      <c r="M46" s="309" t="s">
        <v>466</v>
      </c>
      <c r="N46" s="310">
        <v>0</v>
      </c>
      <c r="O46" s="311">
        <f>O47</f>
        <v>1451.6</v>
      </c>
      <c r="P46" s="311">
        <f aca="true" t="shared" si="11" ref="P46:X47">P47</f>
        <v>0</v>
      </c>
      <c r="Q46" s="311">
        <f t="shared" si="11"/>
        <v>1304.4011</v>
      </c>
      <c r="R46" s="311">
        <f t="shared" si="11"/>
        <v>0</v>
      </c>
      <c r="S46" s="311">
        <f t="shared" si="11"/>
        <v>1304.4011</v>
      </c>
      <c r="T46" s="311">
        <f t="shared" si="11"/>
        <v>0</v>
      </c>
      <c r="U46" s="311">
        <f t="shared" si="11"/>
        <v>1451.6</v>
      </c>
      <c r="V46" s="311">
        <f t="shared" si="11"/>
        <v>0</v>
      </c>
      <c r="W46" s="311">
        <f t="shared" si="11"/>
        <v>1451.6</v>
      </c>
      <c r="X46" s="311">
        <f t="shared" si="11"/>
        <v>0</v>
      </c>
    </row>
    <row r="47" spans="4:24" ht="51.75" customHeight="1">
      <c r="D47" s="552" t="s">
        <v>201</v>
      </c>
      <c r="E47" s="552"/>
      <c r="F47" s="552"/>
      <c r="G47" s="552"/>
      <c r="H47" s="552"/>
      <c r="I47" s="552"/>
      <c r="J47" s="552"/>
      <c r="K47" s="552"/>
      <c r="L47" s="173"/>
      <c r="M47" s="309" t="s">
        <v>466</v>
      </c>
      <c r="N47" s="310">
        <v>100</v>
      </c>
      <c r="O47" s="311">
        <f>O48</f>
        <v>1451.6</v>
      </c>
      <c r="P47" s="311">
        <f t="shared" si="11"/>
        <v>0</v>
      </c>
      <c r="Q47" s="311">
        <f t="shared" si="11"/>
        <v>1304.4011</v>
      </c>
      <c r="R47" s="311">
        <f t="shared" si="11"/>
        <v>0</v>
      </c>
      <c r="S47" s="311">
        <f t="shared" si="11"/>
        <v>1304.4011</v>
      </c>
      <c r="T47" s="311">
        <f t="shared" si="11"/>
        <v>0</v>
      </c>
      <c r="U47" s="311">
        <f t="shared" si="11"/>
        <v>1451.6</v>
      </c>
      <c r="V47" s="311">
        <f t="shared" si="11"/>
        <v>0</v>
      </c>
      <c r="W47" s="311">
        <f t="shared" si="11"/>
        <v>1451.6</v>
      </c>
      <c r="X47" s="311">
        <f t="shared" si="11"/>
        <v>0</v>
      </c>
    </row>
    <row r="48" spans="4:24" ht="28.5" customHeight="1">
      <c r="D48" s="552" t="s">
        <v>202</v>
      </c>
      <c r="E48" s="552"/>
      <c r="F48" s="552"/>
      <c r="G48" s="552"/>
      <c r="H48" s="552"/>
      <c r="I48" s="552"/>
      <c r="J48" s="552"/>
      <c r="K48" s="552"/>
      <c r="L48" s="173"/>
      <c r="M48" s="309" t="s">
        <v>466</v>
      </c>
      <c r="N48" s="310">
        <v>120</v>
      </c>
      <c r="O48" s="311">
        <f>SUM(O49+O50+O51)</f>
        <v>1451.6</v>
      </c>
      <c r="P48" s="311">
        <f aca="true" t="shared" si="12" ref="P48:X48">SUM(P49+P50+P51)</f>
        <v>0</v>
      </c>
      <c r="Q48" s="311">
        <f t="shared" si="12"/>
        <v>1304.4011</v>
      </c>
      <c r="R48" s="311">
        <f t="shared" si="12"/>
        <v>0</v>
      </c>
      <c r="S48" s="311">
        <f t="shared" si="12"/>
        <v>1304.4011</v>
      </c>
      <c r="T48" s="311">
        <f t="shared" si="12"/>
        <v>0</v>
      </c>
      <c r="U48" s="311">
        <f t="shared" si="12"/>
        <v>1451.6</v>
      </c>
      <c r="V48" s="311">
        <f t="shared" si="12"/>
        <v>0</v>
      </c>
      <c r="W48" s="311">
        <f t="shared" si="12"/>
        <v>1451.6</v>
      </c>
      <c r="X48" s="311">
        <f t="shared" si="12"/>
        <v>0</v>
      </c>
    </row>
    <row r="49" spans="4:24" ht="25.5" customHeight="1">
      <c r="D49" s="552" t="s">
        <v>401</v>
      </c>
      <c r="E49" s="552"/>
      <c r="F49" s="552"/>
      <c r="G49" s="552"/>
      <c r="H49" s="552"/>
      <c r="I49" s="552"/>
      <c r="J49" s="552"/>
      <c r="K49" s="552"/>
      <c r="L49" s="173">
        <v>653</v>
      </c>
      <c r="M49" s="309" t="s">
        <v>466</v>
      </c>
      <c r="N49" s="310">
        <v>121</v>
      </c>
      <c r="O49" s="311">
        <v>963.4</v>
      </c>
      <c r="P49" s="311">
        <v>0</v>
      </c>
      <c r="Q49" s="311">
        <v>1254.4011</v>
      </c>
      <c r="R49" s="311">
        <v>0</v>
      </c>
      <c r="S49" s="311">
        <v>1254.4011</v>
      </c>
      <c r="T49" s="311">
        <v>0</v>
      </c>
      <c r="U49" s="311">
        <v>963.4</v>
      </c>
      <c r="V49" s="311">
        <v>0</v>
      </c>
      <c r="W49" s="311">
        <v>963.4</v>
      </c>
      <c r="X49" s="311">
        <v>0</v>
      </c>
    </row>
    <row r="50" spans="4:24" ht="27.75" customHeight="1">
      <c r="D50" s="581" t="s">
        <v>159</v>
      </c>
      <c r="E50" s="581"/>
      <c r="F50" s="581"/>
      <c r="G50" s="581"/>
      <c r="H50" s="581"/>
      <c r="I50" s="414"/>
      <c r="J50" s="414"/>
      <c r="K50" s="414"/>
      <c r="L50" s="173">
        <v>653</v>
      </c>
      <c r="M50" s="309" t="s">
        <v>466</v>
      </c>
      <c r="N50" s="310">
        <v>122</v>
      </c>
      <c r="O50" s="311">
        <v>197.3</v>
      </c>
      <c r="P50" s="311">
        <v>0</v>
      </c>
      <c r="Q50" s="311">
        <v>50</v>
      </c>
      <c r="R50" s="311">
        <v>0</v>
      </c>
      <c r="S50" s="311">
        <v>50</v>
      </c>
      <c r="T50" s="311">
        <v>0</v>
      </c>
      <c r="U50" s="311">
        <v>197.3</v>
      </c>
      <c r="V50" s="311">
        <v>0</v>
      </c>
      <c r="W50" s="311">
        <v>197.3</v>
      </c>
      <c r="X50" s="311">
        <v>0</v>
      </c>
    </row>
    <row r="51" spans="4:24" ht="39.75" customHeight="1">
      <c r="D51" s="582" t="s">
        <v>402</v>
      </c>
      <c r="E51" s="583"/>
      <c r="F51" s="583"/>
      <c r="G51" s="584"/>
      <c r="H51" s="415"/>
      <c r="I51" s="414"/>
      <c r="J51" s="414"/>
      <c r="K51" s="414"/>
      <c r="L51" s="173"/>
      <c r="M51" s="309" t="s">
        <v>466</v>
      </c>
      <c r="N51" s="310">
        <v>129</v>
      </c>
      <c r="O51" s="311">
        <v>290.9</v>
      </c>
      <c r="P51" s="311">
        <v>0</v>
      </c>
      <c r="Q51" s="311"/>
      <c r="R51" s="311"/>
      <c r="S51" s="311"/>
      <c r="T51" s="311"/>
      <c r="U51" s="311">
        <v>290.9</v>
      </c>
      <c r="V51" s="311">
        <v>0</v>
      </c>
      <c r="W51" s="311">
        <v>290.9</v>
      </c>
      <c r="X51" s="311">
        <v>0</v>
      </c>
    </row>
    <row r="52" spans="4:24" ht="30" customHeight="1">
      <c r="D52" s="553" t="s">
        <v>420</v>
      </c>
      <c r="E52" s="554"/>
      <c r="F52" s="554"/>
      <c r="G52" s="554"/>
      <c r="H52" s="554"/>
      <c r="I52" s="554"/>
      <c r="J52" s="554"/>
      <c r="K52" s="555"/>
      <c r="L52" s="173"/>
      <c r="M52" s="310" t="s">
        <v>403</v>
      </c>
      <c r="N52" s="310">
        <v>200</v>
      </c>
      <c r="O52" s="311">
        <f aca="true" t="shared" si="13" ref="O52:X53">O53</f>
        <v>5</v>
      </c>
      <c r="P52" s="311">
        <f>P53</f>
        <v>0</v>
      </c>
      <c r="Q52" s="311">
        <f>Q53</f>
        <v>5.3</v>
      </c>
      <c r="R52" s="311">
        <f>R53</f>
        <v>0</v>
      </c>
      <c r="S52" s="311">
        <f>S53</f>
        <v>5.5</v>
      </c>
      <c r="T52" s="311">
        <f>T53</f>
        <v>0</v>
      </c>
      <c r="U52" s="311">
        <f t="shared" si="13"/>
        <v>5</v>
      </c>
      <c r="V52" s="311">
        <f>V53</f>
        <v>0</v>
      </c>
      <c r="W52" s="311">
        <f t="shared" si="13"/>
        <v>5</v>
      </c>
      <c r="X52" s="311">
        <f>X53</f>
        <v>0</v>
      </c>
    </row>
    <row r="53" spans="4:24" ht="27" customHeight="1">
      <c r="D53" s="553" t="s">
        <v>203</v>
      </c>
      <c r="E53" s="554"/>
      <c r="F53" s="554"/>
      <c r="G53" s="554"/>
      <c r="H53" s="554"/>
      <c r="I53" s="554"/>
      <c r="J53" s="554"/>
      <c r="K53" s="555"/>
      <c r="L53" s="173"/>
      <c r="M53" s="309" t="s">
        <v>403</v>
      </c>
      <c r="N53" s="310">
        <v>240</v>
      </c>
      <c r="O53" s="311">
        <f t="shared" si="13"/>
        <v>5</v>
      </c>
      <c r="P53" s="311">
        <f t="shared" si="13"/>
        <v>0</v>
      </c>
      <c r="Q53" s="311">
        <f t="shared" si="13"/>
        <v>5.3</v>
      </c>
      <c r="R53" s="311">
        <f t="shared" si="13"/>
        <v>0</v>
      </c>
      <c r="S53" s="311">
        <f t="shared" si="13"/>
        <v>5.5</v>
      </c>
      <c r="T53" s="311">
        <f t="shared" si="13"/>
        <v>0</v>
      </c>
      <c r="U53" s="311">
        <f t="shared" si="13"/>
        <v>5</v>
      </c>
      <c r="V53" s="311">
        <f t="shared" si="13"/>
        <v>0</v>
      </c>
      <c r="W53" s="311">
        <f t="shared" si="13"/>
        <v>5</v>
      </c>
      <c r="X53" s="311">
        <f t="shared" si="13"/>
        <v>0</v>
      </c>
    </row>
    <row r="54" spans="4:24" ht="26.25" customHeight="1">
      <c r="D54" s="553" t="s">
        <v>204</v>
      </c>
      <c r="E54" s="554"/>
      <c r="F54" s="554"/>
      <c r="G54" s="554"/>
      <c r="H54" s="554"/>
      <c r="I54" s="554"/>
      <c r="J54" s="554"/>
      <c r="K54" s="555"/>
      <c r="L54" s="173">
        <v>653</v>
      </c>
      <c r="M54" s="309" t="s">
        <v>403</v>
      </c>
      <c r="N54" s="310">
        <v>244</v>
      </c>
      <c r="O54" s="311">
        <v>5</v>
      </c>
      <c r="P54" s="311">
        <v>0</v>
      </c>
      <c r="Q54" s="311">
        <v>5.3</v>
      </c>
      <c r="R54" s="311">
        <v>0</v>
      </c>
      <c r="S54" s="311">
        <v>5.5</v>
      </c>
      <c r="T54" s="311">
        <v>0</v>
      </c>
      <c r="U54" s="311">
        <v>5</v>
      </c>
      <c r="V54" s="311">
        <v>0</v>
      </c>
      <c r="W54" s="311">
        <v>5</v>
      </c>
      <c r="X54" s="311">
        <v>0</v>
      </c>
    </row>
    <row r="55" spans="4:24" ht="48.75" customHeight="1">
      <c r="D55" s="553" t="s">
        <v>201</v>
      </c>
      <c r="E55" s="554"/>
      <c r="F55" s="554"/>
      <c r="G55" s="554"/>
      <c r="H55" s="554"/>
      <c r="I55" s="554"/>
      <c r="J55" s="554"/>
      <c r="K55" s="555"/>
      <c r="L55" s="173"/>
      <c r="M55" s="321" t="s">
        <v>403</v>
      </c>
      <c r="N55" s="322">
        <v>100</v>
      </c>
      <c r="O55" s="323">
        <f aca="true" t="shared" si="14" ref="O55:X55">O56</f>
        <v>3190.4</v>
      </c>
      <c r="P55" s="323">
        <f>P56</f>
        <v>0</v>
      </c>
      <c r="Q55" s="311">
        <f t="shared" si="14"/>
        <v>3150.66148</v>
      </c>
      <c r="R55" s="311">
        <f t="shared" si="14"/>
        <v>0</v>
      </c>
      <c r="S55" s="311">
        <f t="shared" si="14"/>
        <v>3111.4011</v>
      </c>
      <c r="T55" s="311">
        <f t="shared" si="14"/>
        <v>0</v>
      </c>
      <c r="U55" s="323">
        <f t="shared" si="14"/>
        <v>3190.4</v>
      </c>
      <c r="V55" s="323">
        <f t="shared" si="14"/>
        <v>0</v>
      </c>
      <c r="W55" s="323">
        <f t="shared" si="14"/>
        <v>3190.4</v>
      </c>
      <c r="X55" s="323">
        <f t="shared" si="14"/>
        <v>0</v>
      </c>
    </row>
    <row r="56" spans="4:24" ht="30" customHeight="1">
      <c r="D56" s="553" t="s">
        <v>202</v>
      </c>
      <c r="E56" s="554"/>
      <c r="F56" s="554"/>
      <c r="G56" s="554"/>
      <c r="H56" s="554"/>
      <c r="I56" s="554"/>
      <c r="J56" s="554"/>
      <c r="K56" s="555"/>
      <c r="L56" s="173"/>
      <c r="M56" s="321" t="s">
        <v>403</v>
      </c>
      <c r="N56" s="322">
        <v>120</v>
      </c>
      <c r="O56" s="323">
        <f>SUM(O57+O58+O59)</f>
        <v>3190.4</v>
      </c>
      <c r="P56" s="323">
        <f>SUM(P57+P58)</f>
        <v>0</v>
      </c>
      <c r="Q56" s="311">
        <f>SUM(Q57+Q58)</f>
        <v>3150.66148</v>
      </c>
      <c r="R56" s="311">
        <f>SUM(R57+R58)</f>
        <v>0</v>
      </c>
      <c r="S56" s="311">
        <f>SUM(S57+S58)</f>
        <v>3111.4011</v>
      </c>
      <c r="T56" s="311">
        <f>SUM(T57+T58)</f>
        <v>0</v>
      </c>
      <c r="U56" s="323">
        <f>SUM(U57+U58+U59)</f>
        <v>3190.4</v>
      </c>
      <c r="V56" s="323">
        <f>SUM(V57+V58)</f>
        <v>0</v>
      </c>
      <c r="W56" s="323">
        <f>SUM(W57+W58+W59)</f>
        <v>3190.4</v>
      </c>
      <c r="X56" s="323">
        <f>SUM(X57+X58)</f>
        <v>0</v>
      </c>
    </row>
    <row r="57" spans="4:24" ht="24.75" customHeight="1">
      <c r="D57" s="553" t="s">
        <v>401</v>
      </c>
      <c r="E57" s="554"/>
      <c r="F57" s="554"/>
      <c r="G57" s="554"/>
      <c r="H57" s="554"/>
      <c r="I57" s="554"/>
      <c r="J57" s="554"/>
      <c r="K57" s="555"/>
      <c r="L57" s="173">
        <v>653</v>
      </c>
      <c r="M57" s="321" t="s">
        <v>403</v>
      </c>
      <c r="N57" s="322">
        <v>121</v>
      </c>
      <c r="O57" s="323">
        <v>2274.5</v>
      </c>
      <c r="P57" s="323">
        <v>0</v>
      </c>
      <c r="Q57" s="311">
        <f>3381.05938-419.65828</f>
        <v>2961.4011</v>
      </c>
      <c r="R57" s="311">
        <v>0</v>
      </c>
      <c r="S57" s="311">
        <f>3381.05938-419.65828</f>
        <v>2961.4011</v>
      </c>
      <c r="T57" s="311">
        <v>0</v>
      </c>
      <c r="U57" s="323">
        <v>2274.5</v>
      </c>
      <c r="V57" s="323">
        <v>0</v>
      </c>
      <c r="W57" s="323">
        <v>2274.5</v>
      </c>
      <c r="X57" s="323">
        <v>0</v>
      </c>
    </row>
    <row r="58" spans="4:24" ht="28.5" customHeight="1">
      <c r="D58" s="582" t="s">
        <v>159</v>
      </c>
      <c r="E58" s="588"/>
      <c r="F58" s="588"/>
      <c r="G58" s="588"/>
      <c r="H58" s="589"/>
      <c r="I58" s="414"/>
      <c r="J58" s="414"/>
      <c r="K58" s="414"/>
      <c r="L58" s="173">
        <v>653</v>
      </c>
      <c r="M58" s="321" t="s">
        <v>403</v>
      </c>
      <c r="N58" s="322">
        <v>122</v>
      </c>
      <c r="O58" s="323">
        <v>229</v>
      </c>
      <c r="P58" s="323">
        <v>0</v>
      </c>
      <c r="Q58" s="311">
        <f>86.66038+102.6</f>
        <v>189.26038</v>
      </c>
      <c r="R58" s="311">
        <v>0</v>
      </c>
      <c r="S58" s="311">
        <v>150</v>
      </c>
      <c r="T58" s="311">
        <v>0</v>
      </c>
      <c r="U58" s="323">
        <v>229</v>
      </c>
      <c r="V58" s="323">
        <v>0</v>
      </c>
      <c r="W58" s="323">
        <v>229</v>
      </c>
      <c r="X58" s="323">
        <v>0</v>
      </c>
    </row>
    <row r="59" spans="4:24" ht="39" customHeight="1">
      <c r="D59" s="582" t="s">
        <v>402</v>
      </c>
      <c r="E59" s="583"/>
      <c r="F59" s="583"/>
      <c r="G59" s="584"/>
      <c r="H59" s="415"/>
      <c r="I59" s="414"/>
      <c r="J59" s="414"/>
      <c r="K59" s="414"/>
      <c r="L59" s="173"/>
      <c r="M59" s="321" t="s">
        <v>403</v>
      </c>
      <c r="N59" s="322">
        <v>129</v>
      </c>
      <c r="O59" s="323">
        <v>686.9</v>
      </c>
      <c r="P59" s="323">
        <v>0</v>
      </c>
      <c r="Q59" s="311"/>
      <c r="R59" s="311"/>
      <c r="S59" s="311"/>
      <c r="T59" s="311"/>
      <c r="U59" s="323">
        <v>686.9</v>
      </c>
      <c r="V59" s="323">
        <v>0</v>
      </c>
      <c r="W59" s="323">
        <v>686.9</v>
      </c>
      <c r="X59" s="323">
        <v>0</v>
      </c>
    </row>
    <row r="60" spans="4:24" ht="15" customHeight="1">
      <c r="D60" s="553" t="s">
        <v>205</v>
      </c>
      <c r="E60" s="554"/>
      <c r="F60" s="554"/>
      <c r="G60" s="554"/>
      <c r="H60" s="555"/>
      <c r="I60" s="414"/>
      <c r="J60" s="414"/>
      <c r="K60" s="414"/>
      <c r="L60" s="173">
        <v>653</v>
      </c>
      <c r="M60" s="321" t="s">
        <v>421</v>
      </c>
      <c r="N60" s="322">
        <v>500</v>
      </c>
      <c r="O60" s="323">
        <f>O61</f>
        <v>505.8</v>
      </c>
      <c r="P60" s="323">
        <f>P61</f>
        <v>0</v>
      </c>
      <c r="Q60" s="311"/>
      <c r="R60" s="311"/>
      <c r="S60" s="311"/>
      <c r="T60" s="311"/>
      <c r="U60" s="323">
        <f>U61</f>
        <v>0</v>
      </c>
      <c r="V60" s="323">
        <f>V61</f>
        <v>0</v>
      </c>
      <c r="W60" s="323">
        <f>W61</f>
        <v>0</v>
      </c>
      <c r="X60" s="323">
        <f>X61</f>
        <v>0</v>
      </c>
    </row>
    <row r="61" spans="4:24" ht="86.25" customHeight="1">
      <c r="D61" s="553" t="s">
        <v>422</v>
      </c>
      <c r="E61" s="554"/>
      <c r="F61" s="554"/>
      <c r="G61" s="554"/>
      <c r="H61" s="554"/>
      <c r="I61" s="554"/>
      <c r="J61" s="554"/>
      <c r="K61" s="555"/>
      <c r="L61" s="173">
        <v>653</v>
      </c>
      <c r="M61" s="321" t="s">
        <v>421</v>
      </c>
      <c r="N61" s="322">
        <v>540</v>
      </c>
      <c r="O61" s="323">
        <v>505.8</v>
      </c>
      <c r="P61" s="323">
        <v>0</v>
      </c>
      <c r="Q61" s="311"/>
      <c r="R61" s="311"/>
      <c r="S61" s="311"/>
      <c r="T61" s="311"/>
      <c r="U61" s="323">
        <v>0</v>
      </c>
      <c r="V61" s="323">
        <v>0</v>
      </c>
      <c r="W61" s="323">
        <v>0</v>
      </c>
      <c r="X61" s="323">
        <v>0</v>
      </c>
    </row>
    <row r="62" spans="4:24" ht="38.25" customHeight="1">
      <c r="D62" s="553" t="s">
        <v>532</v>
      </c>
      <c r="E62" s="554"/>
      <c r="F62" s="554"/>
      <c r="G62" s="554"/>
      <c r="H62" s="554"/>
      <c r="I62" s="554"/>
      <c r="J62" s="554"/>
      <c r="K62" s="555"/>
      <c r="L62" s="173">
        <v>653</v>
      </c>
      <c r="M62" s="309" t="s">
        <v>403</v>
      </c>
      <c r="N62" s="310">
        <v>0</v>
      </c>
      <c r="O62" s="311">
        <f>O63</f>
        <v>60</v>
      </c>
      <c r="P62" s="311">
        <f aca="true" t="shared" si="15" ref="P62:X63">P63</f>
        <v>0</v>
      </c>
      <c r="Q62" s="311">
        <f t="shared" si="15"/>
        <v>60</v>
      </c>
      <c r="R62" s="311">
        <f t="shared" si="15"/>
        <v>0</v>
      </c>
      <c r="S62" s="311">
        <f t="shared" si="15"/>
        <v>60</v>
      </c>
      <c r="T62" s="311">
        <f t="shared" si="15"/>
        <v>0</v>
      </c>
      <c r="U62" s="311">
        <f>U63</f>
        <v>60</v>
      </c>
      <c r="V62" s="311">
        <f t="shared" si="15"/>
        <v>0</v>
      </c>
      <c r="W62" s="311">
        <f>W63</f>
        <v>60</v>
      </c>
      <c r="X62" s="311">
        <f t="shared" si="15"/>
        <v>0</v>
      </c>
    </row>
    <row r="63" spans="4:24" ht="18.75" customHeight="1">
      <c r="D63" s="553" t="s">
        <v>219</v>
      </c>
      <c r="E63" s="554" t="s">
        <v>219</v>
      </c>
      <c r="F63" s="554"/>
      <c r="G63" s="554"/>
      <c r="H63" s="554"/>
      <c r="I63" s="554"/>
      <c r="J63" s="554"/>
      <c r="K63" s="555"/>
      <c r="L63" s="172"/>
      <c r="M63" s="309" t="s">
        <v>403</v>
      </c>
      <c r="N63" s="310">
        <v>300</v>
      </c>
      <c r="O63" s="311">
        <f>O64</f>
        <v>60</v>
      </c>
      <c r="P63" s="311">
        <f t="shared" si="15"/>
        <v>0</v>
      </c>
      <c r="Q63" s="311">
        <f t="shared" si="15"/>
        <v>60</v>
      </c>
      <c r="R63" s="311">
        <f t="shared" si="15"/>
        <v>0</v>
      </c>
      <c r="S63" s="311">
        <f t="shared" si="15"/>
        <v>60</v>
      </c>
      <c r="T63" s="311">
        <f t="shared" si="15"/>
        <v>0</v>
      </c>
      <c r="U63" s="311">
        <f>U64</f>
        <v>60</v>
      </c>
      <c r="V63" s="311">
        <f t="shared" si="15"/>
        <v>0</v>
      </c>
      <c r="W63" s="311">
        <f>W64</f>
        <v>60</v>
      </c>
      <c r="X63" s="311">
        <f t="shared" si="15"/>
        <v>0</v>
      </c>
    </row>
    <row r="64" spans="4:24" ht="28.5" customHeight="1">
      <c r="D64" s="553" t="s">
        <v>220</v>
      </c>
      <c r="E64" s="554"/>
      <c r="F64" s="554"/>
      <c r="G64" s="554"/>
      <c r="H64" s="554"/>
      <c r="I64" s="554"/>
      <c r="J64" s="554"/>
      <c r="K64" s="555"/>
      <c r="L64" s="173">
        <v>653</v>
      </c>
      <c r="M64" s="309" t="s">
        <v>403</v>
      </c>
      <c r="N64" s="310">
        <v>321</v>
      </c>
      <c r="O64" s="311">
        <v>60</v>
      </c>
      <c r="P64" s="311">
        <v>0</v>
      </c>
      <c r="Q64" s="311">
        <v>60</v>
      </c>
      <c r="R64" s="311">
        <v>0</v>
      </c>
      <c r="S64" s="311">
        <v>60</v>
      </c>
      <c r="T64" s="311">
        <v>0</v>
      </c>
      <c r="U64" s="311">
        <v>60</v>
      </c>
      <c r="V64" s="311">
        <v>0</v>
      </c>
      <c r="W64" s="311">
        <v>60</v>
      </c>
      <c r="X64" s="311">
        <v>0</v>
      </c>
    </row>
    <row r="65" spans="4:24" ht="49.5" customHeight="1">
      <c r="D65" s="553" t="s">
        <v>515</v>
      </c>
      <c r="E65" s="554"/>
      <c r="F65" s="554"/>
      <c r="G65" s="554"/>
      <c r="H65" s="554"/>
      <c r="I65" s="554"/>
      <c r="J65" s="554"/>
      <c r="K65" s="555"/>
      <c r="L65" s="173">
        <v>653</v>
      </c>
      <c r="M65" s="309" t="s">
        <v>409</v>
      </c>
      <c r="N65" s="310">
        <v>0</v>
      </c>
      <c r="O65" s="324">
        <v>189.2</v>
      </c>
      <c r="P65" s="324">
        <v>189.2</v>
      </c>
      <c r="Q65" s="324">
        <f aca="true" t="shared" si="16" ref="Q65:U66">Q66</f>
        <v>156</v>
      </c>
      <c r="R65" s="324">
        <f t="shared" si="16"/>
        <v>156</v>
      </c>
      <c r="S65" s="324">
        <f t="shared" si="16"/>
        <v>156</v>
      </c>
      <c r="T65" s="324">
        <f t="shared" si="16"/>
        <v>156</v>
      </c>
      <c r="U65" s="324">
        <f t="shared" si="16"/>
        <v>189.2</v>
      </c>
      <c r="V65" s="324">
        <v>189.2</v>
      </c>
      <c r="W65" s="324">
        <f>W66</f>
        <v>189.2</v>
      </c>
      <c r="X65" s="324">
        <v>189.2</v>
      </c>
    </row>
    <row r="66" spans="4:24" ht="36.75" customHeight="1">
      <c r="D66" s="553" t="s">
        <v>451</v>
      </c>
      <c r="E66" s="554"/>
      <c r="F66" s="554"/>
      <c r="G66" s="554"/>
      <c r="H66" s="554"/>
      <c r="I66" s="554"/>
      <c r="J66" s="554"/>
      <c r="K66" s="555"/>
      <c r="L66" s="173"/>
      <c r="M66" s="310" t="s">
        <v>409</v>
      </c>
      <c r="N66" s="310">
        <v>100</v>
      </c>
      <c r="O66" s="324">
        <f>O67</f>
        <v>189.2</v>
      </c>
      <c r="P66" s="324">
        <v>189.2</v>
      </c>
      <c r="Q66" s="324">
        <f t="shared" si="16"/>
        <v>156</v>
      </c>
      <c r="R66" s="324">
        <f t="shared" si="16"/>
        <v>156</v>
      </c>
      <c r="S66" s="324">
        <f t="shared" si="16"/>
        <v>156</v>
      </c>
      <c r="T66" s="324">
        <f t="shared" si="16"/>
        <v>156</v>
      </c>
      <c r="U66" s="324">
        <f t="shared" si="16"/>
        <v>189.2</v>
      </c>
      <c r="V66" s="324">
        <f>V67</f>
        <v>189.2</v>
      </c>
      <c r="W66" s="324">
        <f>W67</f>
        <v>189.2</v>
      </c>
      <c r="X66" s="324">
        <v>189.2</v>
      </c>
    </row>
    <row r="67" spans="4:24" ht="27.75" customHeight="1">
      <c r="D67" s="553" t="s">
        <v>202</v>
      </c>
      <c r="E67" s="554"/>
      <c r="F67" s="554"/>
      <c r="G67" s="554"/>
      <c r="H67" s="554"/>
      <c r="I67" s="554"/>
      <c r="J67" s="554"/>
      <c r="K67" s="555"/>
      <c r="L67" s="173"/>
      <c r="M67" s="309" t="s">
        <v>409</v>
      </c>
      <c r="N67" s="310">
        <v>120</v>
      </c>
      <c r="O67" s="324">
        <f>O68+O69</f>
        <v>189.2</v>
      </c>
      <c r="P67" s="324">
        <v>189.2</v>
      </c>
      <c r="Q67" s="324">
        <f>Q68</f>
        <v>156</v>
      </c>
      <c r="R67" s="324">
        <f>R68</f>
        <v>156</v>
      </c>
      <c r="S67" s="324">
        <f>S68</f>
        <v>156</v>
      </c>
      <c r="T67" s="324">
        <f>T68</f>
        <v>156</v>
      </c>
      <c r="U67" s="324">
        <f>U68+U69</f>
        <v>189.2</v>
      </c>
      <c r="V67" s="324">
        <f>V68+V69</f>
        <v>189.2</v>
      </c>
      <c r="W67" s="324">
        <f>W68+W69</f>
        <v>189.2</v>
      </c>
      <c r="X67" s="324">
        <v>189.2</v>
      </c>
    </row>
    <row r="68" spans="4:24" ht="29.25" customHeight="1">
      <c r="D68" s="553" t="s">
        <v>401</v>
      </c>
      <c r="E68" s="554"/>
      <c r="F68" s="554"/>
      <c r="G68" s="554"/>
      <c r="H68" s="554"/>
      <c r="I68" s="554"/>
      <c r="J68" s="554"/>
      <c r="K68" s="555"/>
      <c r="L68" s="173">
        <v>653</v>
      </c>
      <c r="M68" s="309" t="s">
        <v>409</v>
      </c>
      <c r="N68" s="310">
        <v>121</v>
      </c>
      <c r="O68" s="324">
        <v>145.2</v>
      </c>
      <c r="P68" s="324">
        <v>145.2</v>
      </c>
      <c r="Q68" s="324">
        <v>156</v>
      </c>
      <c r="R68" s="324">
        <v>156</v>
      </c>
      <c r="S68" s="324">
        <v>156</v>
      </c>
      <c r="T68" s="324">
        <v>156</v>
      </c>
      <c r="U68" s="324">
        <v>145.2</v>
      </c>
      <c r="V68" s="324">
        <v>145.2</v>
      </c>
      <c r="W68" s="324">
        <v>145.2</v>
      </c>
      <c r="X68" s="324">
        <v>145.2</v>
      </c>
    </row>
    <row r="69" spans="4:24" ht="39.75" customHeight="1">
      <c r="D69" s="582" t="s">
        <v>402</v>
      </c>
      <c r="E69" s="583"/>
      <c r="F69" s="583"/>
      <c r="G69" s="584"/>
      <c r="H69" s="414"/>
      <c r="I69" s="414"/>
      <c r="J69" s="414"/>
      <c r="K69" s="414"/>
      <c r="L69" s="173"/>
      <c r="M69" s="309" t="s">
        <v>409</v>
      </c>
      <c r="N69" s="310">
        <v>129</v>
      </c>
      <c r="O69" s="324">
        <v>44</v>
      </c>
      <c r="P69" s="324">
        <v>44</v>
      </c>
      <c r="Q69" s="324"/>
      <c r="R69" s="324"/>
      <c r="S69" s="324"/>
      <c r="T69" s="324"/>
      <c r="U69" s="324">
        <v>44</v>
      </c>
      <c r="V69" s="324">
        <v>44</v>
      </c>
      <c r="W69" s="324">
        <v>44</v>
      </c>
      <c r="X69" s="324">
        <v>44</v>
      </c>
    </row>
    <row r="70" spans="4:24" ht="51" customHeight="1">
      <c r="D70" s="553" t="s">
        <v>516</v>
      </c>
      <c r="E70" s="554"/>
      <c r="F70" s="554"/>
      <c r="G70" s="554"/>
      <c r="H70" s="554"/>
      <c r="I70" s="554"/>
      <c r="J70" s="554"/>
      <c r="K70" s="555"/>
      <c r="L70" s="173">
        <v>653</v>
      </c>
      <c r="M70" s="309" t="s">
        <v>410</v>
      </c>
      <c r="N70" s="310">
        <v>0</v>
      </c>
      <c r="O70" s="311">
        <f>O71</f>
        <v>26.5</v>
      </c>
      <c r="P70" s="311">
        <f aca="true" t="shared" si="17" ref="P70:X71">P71</f>
        <v>26.5</v>
      </c>
      <c r="Q70" s="311">
        <f t="shared" si="17"/>
        <v>16.4</v>
      </c>
      <c r="R70" s="311">
        <f t="shared" si="17"/>
        <v>16.4</v>
      </c>
      <c r="S70" s="311">
        <f t="shared" si="17"/>
        <v>16.4</v>
      </c>
      <c r="T70" s="311">
        <f t="shared" si="17"/>
        <v>16.4</v>
      </c>
      <c r="U70" s="311">
        <f>U71</f>
        <v>26.5</v>
      </c>
      <c r="V70" s="311">
        <f t="shared" si="17"/>
        <v>26.5</v>
      </c>
      <c r="W70" s="311">
        <f>W71</f>
        <v>26.5</v>
      </c>
      <c r="X70" s="311">
        <f t="shared" si="17"/>
        <v>26.5</v>
      </c>
    </row>
    <row r="71" spans="4:24" ht="28.5" customHeight="1">
      <c r="D71" s="553" t="s">
        <v>206</v>
      </c>
      <c r="E71" s="554"/>
      <c r="F71" s="554"/>
      <c r="G71" s="554"/>
      <c r="H71" s="554"/>
      <c r="I71" s="554"/>
      <c r="J71" s="554"/>
      <c r="K71" s="555"/>
      <c r="L71" s="173"/>
      <c r="M71" s="309" t="s">
        <v>410</v>
      </c>
      <c r="N71" s="310">
        <v>200</v>
      </c>
      <c r="O71" s="311">
        <f>O72</f>
        <v>26.5</v>
      </c>
      <c r="P71" s="311">
        <f t="shared" si="17"/>
        <v>26.5</v>
      </c>
      <c r="Q71" s="311">
        <f t="shared" si="17"/>
        <v>16.4</v>
      </c>
      <c r="R71" s="311">
        <f t="shared" si="17"/>
        <v>16.4</v>
      </c>
      <c r="S71" s="311">
        <f t="shared" si="17"/>
        <v>16.4</v>
      </c>
      <c r="T71" s="311">
        <f t="shared" si="17"/>
        <v>16.4</v>
      </c>
      <c r="U71" s="311">
        <f>U72</f>
        <v>26.5</v>
      </c>
      <c r="V71" s="311">
        <f t="shared" si="17"/>
        <v>26.5</v>
      </c>
      <c r="W71" s="311">
        <f>W72</f>
        <v>26.5</v>
      </c>
      <c r="X71" s="311">
        <f t="shared" si="17"/>
        <v>26.5</v>
      </c>
    </row>
    <row r="72" spans="4:24" ht="30" customHeight="1">
      <c r="D72" s="553" t="s">
        <v>203</v>
      </c>
      <c r="E72" s="554"/>
      <c r="F72" s="554"/>
      <c r="G72" s="554"/>
      <c r="H72" s="554"/>
      <c r="I72" s="554"/>
      <c r="J72" s="554"/>
      <c r="K72" s="555"/>
      <c r="L72" s="173"/>
      <c r="M72" s="309" t="s">
        <v>410</v>
      </c>
      <c r="N72" s="310">
        <v>240</v>
      </c>
      <c r="O72" s="311">
        <f aca="true" t="shared" si="18" ref="O72:X72">O73</f>
        <v>26.5</v>
      </c>
      <c r="P72" s="311">
        <f t="shared" si="18"/>
        <v>26.5</v>
      </c>
      <c r="Q72" s="311">
        <f t="shared" si="18"/>
        <v>16.4</v>
      </c>
      <c r="R72" s="311">
        <f t="shared" si="18"/>
        <v>16.4</v>
      </c>
      <c r="S72" s="311">
        <f t="shared" si="18"/>
        <v>16.4</v>
      </c>
      <c r="T72" s="311">
        <f t="shared" si="18"/>
        <v>16.4</v>
      </c>
      <c r="U72" s="311">
        <f t="shared" si="18"/>
        <v>26.5</v>
      </c>
      <c r="V72" s="311">
        <f t="shared" si="18"/>
        <v>26.5</v>
      </c>
      <c r="W72" s="311">
        <f t="shared" si="18"/>
        <v>26.5</v>
      </c>
      <c r="X72" s="311">
        <f t="shared" si="18"/>
        <v>26.5</v>
      </c>
    </row>
    <row r="73" spans="4:24" ht="32.25" customHeight="1">
      <c r="D73" s="553" t="s">
        <v>204</v>
      </c>
      <c r="E73" s="554"/>
      <c r="F73" s="554"/>
      <c r="G73" s="554"/>
      <c r="H73" s="554"/>
      <c r="I73" s="554"/>
      <c r="J73" s="554"/>
      <c r="K73" s="555"/>
      <c r="L73" s="173">
        <v>653</v>
      </c>
      <c r="M73" s="309" t="s">
        <v>410</v>
      </c>
      <c r="N73" s="310">
        <v>244</v>
      </c>
      <c r="O73" s="311">
        <v>26.5</v>
      </c>
      <c r="P73" s="311">
        <v>26.5</v>
      </c>
      <c r="Q73" s="311">
        <v>16.4</v>
      </c>
      <c r="R73" s="311">
        <v>16.4</v>
      </c>
      <c r="S73" s="311">
        <v>16.4</v>
      </c>
      <c r="T73" s="311">
        <v>16.4</v>
      </c>
      <c r="U73" s="311">
        <v>26.5</v>
      </c>
      <c r="V73" s="311">
        <v>26.5</v>
      </c>
      <c r="W73" s="311">
        <v>26.5</v>
      </c>
      <c r="X73" s="311">
        <v>26.5</v>
      </c>
    </row>
    <row r="74" spans="4:24" ht="36" customHeight="1">
      <c r="D74" s="572" t="s">
        <v>511</v>
      </c>
      <c r="E74" s="572"/>
      <c r="F74" s="572"/>
      <c r="G74" s="572"/>
      <c r="H74" s="459"/>
      <c r="I74" s="459"/>
      <c r="J74" s="459"/>
      <c r="K74" s="459"/>
      <c r="L74" s="460">
        <v>653</v>
      </c>
      <c r="M74" s="457" t="s">
        <v>423</v>
      </c>
      <c r="N74" s="461">
        <v>0</v>
      </c>
      <c r="O74" s="462">
        <f>O75+O78</f>
        <v>150</v>
      </c>
      <c r="P74" s="462">
        <f aca="true" t="shared" si="19" ref="P74:X74">P75+P78</f>
        <v>0</v>
      </c>
      <c r="Q74" s="462">
        <f t="shared" si="19"/>
        <v>150</v>
      </c>
      <c r="R74" s="462">
        <f t="shared" si="19"/>
        <v>0</v>
      </c>
      <c r="S74" s="462">
        <f t="shared" si="19"/>
        <v>150</v>
      </c>
      <c r="T74" s="462">
        <f t="shared" si="19"/>
        <v>0</v>
      </c>
      <c r="U74" s="462">
        <f t="shared" si="19"/>
        <v>941</v>
      </c>
      <c r="V74" s="462">
        <f t="shared" si="19"/>
        <v>0</v>
      </c>
      <c r="W74" s="462">
        <f t="shared" si="19"/>
        <v>1809</v>
      </c>
      <c r="X74" s="462">
        <f t="shared" si="19"/>
        <v>0</v>
      </c>
    </row>
    <row r="75" spans="4:24" ht="36" customHeight="1">
      <c r="D75" s="553" t="s">
        <v>512</v>
      </c>
      <c r="E75" s="554"/>
      <c r="F75" s="554"/>
      <c r="G75" s="554"/>
      <c r="H75" s="554"/>
      <c r="I75" s="554"/>
      <c r="J75" s="554"/>
      <c r="K75" s="555"/>
      <c r="L75" s="173">
        <v>653</v>
      </c>
      <c r="M75" s="309" t="s">
        <v>424</v>
      </c>
      <c r="N75" s="310">
        <v>0</v>
      </c>
      <c r="O75" s="311">
        <f aca="true" t="shared" si="20" ref="O75:X76">O76</f>
        <v>150</v>
      </c>
      <c r="P75" s="311">
        <f t="shared" si="20"/>
        <v>0</v>
      </c>
      <c r="Q75" s="311">
        <f t="shared" si="20"/>
        <v>150</v>
      </c>
      <c r="R75" s="311">
        <f t="shared" si="20"/>
        <v>0</v>
      </c>
      <c r="S75" s="311">
        <f t="shared" si="20"/>
        <v>150</v>
      </c>
      <c r="T75" s="311">
        <f t="shared" si="20"/>
        <v>0</v>
      </c>
      <c r="U75" s="311">
        <f t="shared" si="20"/>
        <v>150</v>
      </c>
      <c r="V75" s="311">
        <f t="shared" si="20"/>
        <v>0</v>
      </c>
      <c r="W75" s="311">
        <f t="shared" si="20"/>
        <v>150</v>
      </c>
      <c r="X75" s="311">
        <f t="shared" si="20"/>
        <v>0</v>
      </c>
    </row>
    <row r="76" spans="4:24" ht="15">
      <c r="D76" s="553" t="s">
        <v>207</v>
      </c>
      <c r="E76" s="554"/>
      <c r="F76" s="554"/>
      <c r="G76" s="554"/>
      <c r="H76" s="555"/>
      <c r="I76" s="414"/>
      <c r="J76" s="414"/>
      <c r="K76" s="414"/>
      <c r="L76" s="173">
        <v>653</v>
      </c>
      <c r="M76" s="308" t="s">
        <v>424</v>
      </c>
      <c r="N76" s="310">
        <v>800</v>
      </c>
      <c r="O76" s="311">
        <f t="shared" si="20"/>
        <v>150</v>
      </c>
      <c r="P76" s="311">
        <f t="shared" si="20"/>
        <v>0</v>
      </c>
      <c r="Q76" s="311">
        <f t="shared" si="20"/>
        <v>150</v>
      </c>
      <c r="R76" s="311">
        <f t="shared" si="20"/>
        <v>0</v>
      </c>
      <c r="S76" s="311">
        <f t="shared" si="20"/>
        <v>150</v>
      </c>
      <c r="T76" s="311">
        <f t="shared" si="20"/>
        <v>0</v>
      </c>
      <c r="U76" s="311">
        <v>150</v>
      </c>
      <c r="V76" s="311">
        <f>V77</f>
        <v>0</v>
      </c>
      <c r="W76" s="311">
        <v>150</v>
      </c>
      <c r="X76" s="311">
        <f>X77</f>
        <v>0</v>
      </c>
    </row>
    <row r="77" spans="4:24" ht="15">
      <c r="D77" s="553" t="s">
        <v>322</v>
      </c>
      <c r="E77" s="554"/>
      <c r="F77" s="554"/>
      <c r="G77" s="554"/>
      <c r="H77" s="554"/>
      <c r="I77" s="554"/>
      <c r="J77" s="554"/>
      <c r="K77" s="555"/>
      <c r="L77" s="173">
        <v>653</v>
      </c>
      <c r="M77" s="309" t="s">
        <v>424</v>
      </c>
      <c r="N77" s="310">
        <v>870</v>
      </c>
      <c r="O77" s="311">
        <f>150000/1000</f>
        <v>150</v>
      </c>
      <c r="P77" s="311">
        <v>0</v>
      </c>
      <c r="Q77" s="311">
        <v>150</v>
      </c>
      <c r="R77" s="311">
        <v>0</v>
      </c>
      <c r="S77" s="311">
        <v>150</v>
      </c>
      <c r="T77" s="311">
        <v>0</v>
      </c>
      <c r="U77" s="311">
        <v>150</v>
      </c>
      <c r="V77" s="311">
        <v>0</v>
      </c>
      <c r="W77" s="311">
        <v>150</v>
      </c>
      <c r="X77" s="311">
        <v>0</v>
      </c>
    </row>
    <row r="78" spans="4:24" ht="15">
      <c r="D78" s="597" t="s">
        <v>207</v>
      </c>
      <c r="E78" s="598"/>
      <c r="F78" s="598"/>
      <c r="G78" s="599"/>
      <c r="H78" s="408"/>
      <c r="I78" s="408"/>
      <c r="J78" s="408"/>
      <c r="K78" s="408"/>
      <c r="L78" s="409"/>
      <c r="M78" s="410" t="s">
        <v>587</v>
      </c>
      <c r="N78" s="411">
        <v>800</v>
      </c>
      <c r="O78" s="412">
        <v>0</v>
      </c>
      <c r="P78" s="412">
        <v>0</v>
      </c>
      <c r="Q78" s="412"/>
      <c r="R78" s="412"/>
      <c r="S78" s="412"/>
      <c r="T78" s="412"/>
      <c r="U78" s="412">
        <v>791</v>
      </c>
      <c r="V78" s="412">
        <v>0</v>
      </c>
      <c r="W78" s="412">
        <v>1659</v>
      </c>
      <c r="X78" s="412">
        <v>0</v>
      </c>
    </row>
    <row r="79" spans="4:24" ht="15">
      <c r="D79" s="597" t="s">
        <v>322</v>
      </c>
      <c r="E79" s="598"/>
      <c r="F79" s="598"/>
      <c r="G79" s="599"/>
      <c r="H79" s="408"/>
      <c r="I79" s="408"/>
      <c r="J79" s="408"/>
      <c r="K79" s="408"/>
      <c r="L79" s="409"/>
      <c r="M79" s="410" t="s">
        <v>587</v>
      </c>
      <c r="N79" s="411">
        <v>870</v>
      </c>
      <c r="O79" s="412">
        <v>0</v>
      </c>
      <c r="P79" s="412">
        <v>0</v>
      </c>
      <c r="Q79" s="412"/>
      <c r="R79" s="412"/>
      <c r="S79" s="412"/>
      <c r="T79" s="412"/>
      <c r="U79" s="412">
        <v>791</v>
      </c>
      <c r="V79" s="412">
        <v>0</v>
      </c>
      <c r="W79" s="412">
        <v>1659</v>
      </c>
      <c r="X79" s="412">
        <v>0</v>
      </c>
    </row>
    <row r="80" spans="4:24" ht="36" customHeight="1">
      <c r="D80" s="571" t="s">
        <v>513</v>
      </c>
      <c r="E80" s="569"/>
      <c r="F80" s="569"/>
      <c r="G80" s="569"/>
      <c r="H80" s="569"/>
      <c r="I80" s="569"/>
      <c r="J80" s="569"/>
      <c r="K80" s="570"/>
      <c r="L80" s="460">
        <v>653</v>
      </c>
      <c r="M80" s="457" t="s">
        <v>406</v>
      </c>
      <c r="N80" s="461">
        <v>0</v>
      </c>
      <c r="O80" s="463">
        <f aca="true" t="shared" si="21" ref="O80:W80">O81</f>
        <v>10617.699999999999</v>
      </c>
      <c r="P80" s="463">
        <f t="shared" si="21"/>
        <v>0</v>
      </c>
      <c r="Q80" s="463" t="e">
        <f t="shared" si="21"/>
        <v>#REF!</v>
      </c>
      <c r="R80" s="463" t="e">
        <f t="shared" si="21"/>
        <v>#REF!</v>
      </c>
      <c r="S80" s="463" t="e">
        <f t="shared" si="21"/>
        <v>#REF!</v>
      </c>
      <c r="T80" s="463" t="e">
        <f t="shared" si="21"/>
        <v>#REF!</v>
      </c>
      <c r="U80" s="463">
        <f t="shared" si="21"/>
        <v>9618.8</v>
      </c>
      <c r="V80" s="463">
        <f t="shared" si="21"/>
        <v>0</v>
      </c>
      <c r="W80" s="463">
        <f t="shared" si="21"/>
        <v>9753.1</v>
      </c>
      <c r="X80" s="463">
        <f>X81</f>
        <v>0</v>
      </c>
    </row>
    <row r="81" spans="4:24" ht="51.75" customHeight="1">
      <c r="D81" s="553" t="s">
        <v>514</v>
      </c>
      <c r="E81" s="554"/>
      <c r="F81" s="554"/>
      <c r="G81" s="554"/>
      <c r="H81" s="554"/>
      <c r="I81" s="554"/>
      <c r="J81" s="554"/>
      <c r="K81" s="555"/>
      <c r="L81" s="173">
        <v>653</v>
      </c>
      <c r="M81" s="309" t="s">
        <v>407</v>
      </c>
      <c r="N81" s="310">
        <v>0</v>
      </c>
      <c r="O81" s="324">
        <f>O82+O87+O91</f>
        <v>10617.699999999999</v>
      </c>
      <c r="P81" s="324">
        <v>0</v>
      </c>
      <c r="Q81" s="324" t="e">
        <f>Q82+Q87+#REF!</f>
        <v>#REF!</v>
      </c>
      <c r="R81" s="324" t="e">
        <f>R82+R87+#REF!</f>
        <v>#REF!</v>
      </c>
      <c r="S81" s="324" t="e">
        <f>S82+S87+#REF!</f>
        <v>#REF!</v>
      </c>
      <c r="T81" s="324" t="e">
        <f>T82+T87+#REF!</f>
        <v>#REF!</v>
      </c>
      <c r="U81" s="324">
        <f>U82+U87+U91</f>
        <v>9618.8</v>
      </c>
      <c r="V81" s="324">
        <v>0</v>
      </c>
      <c r="W81" s="324">
        <f>W82+W87+W91</f>
        <v>9753.1</v>
      </c>
      <c r="X81" s="324">
        <v>0</v>
      </c>
    </row>
    <row r="82" spans="4:24" ht="51.75" customHeight="1">
      <c r="D82" s="553" t="s">
        <v>201</v>
      </c>
      <c r="E82" s="554"/>
      <c r="F82" s="554"/>
      <c r="G82" s="554"/>
      <c r="H82" s="554"/>
      <c r="I82" s="554"/>
      <c r="J82" s="554"/>
      <c r="K82" s="555"/>
      <c r="L82" s="173"/>
      <c r="M82" s="310" t="s">
        <v>407</v>
      </c>
      <c r="N82" s="310">
        <v>100</v>
      </c>
      <c r="O82" s="324">
        <f aca="true" t="shared" si="22" ref="O82:X82">O83</f>
        <v>9579.9</v>
      </c>
      <c r="P82" s="324">
        <f t="shared" si="22"/>
        <v>0</v>
      </c>
      <c r="Q82" s="324">
        <f t="shared" si="22"/>
        <v>6285.08588</v>
      </c>
      <c r="R82" s="324">
        <f t="shared" si="22"/>
        <v>0</v>
      </c>
      <c r="S82" s="324">
        <f t="shared" si="22"/>
        <v>6135.08588</v>
      </c>
      <c r="T82" s="324">
        <f t="shared" si="22"/>
        <v>0</v>
      </c>
      <c r="U82" s="324">
        <f t="shared" si="22"/>
        <v>9188.9</v>
      </c>
      <c r="V82" s="324">
        <f t="shared" si="22"/>
        <v>0</v>
      </c>
      <c r="W82" s="324">
        <f t="shared" si="22"/>
        <v>9379.9</v>
      </c>
      <c r="X82" s="324">
        <f t="shared" si="22"/>
        <v>0</v>
      </c>
    </row>
    <row r="83" spans="4:24" ht="15">
      <c r="D83" s="553" t="s">
        <v>211</v>
      </c>
      <c r="E83" s="554"/>
      <c r="F83" s="554"/>
      <c r="G83" s="554"/>
      <c r="H83" s="554"/>
      <c r="I83" s="554"/>
      <c r="J83" s="554"/>
      <c r="K83" s="555"/>
      <c r="L83" s="173"/>
      <c r="M83" s="309" t="s">
        <v>407</v>
      </c>
      <c r="N83" s="310">
        <v>110</v>
      </c>
      <c r="O83" s="324">
        <f>SUM(O84+O85+O86)</f>
        <v>9579.9</v>
      </c>
      <c r="P83" s="324">
        <f>SUM(P84+P85)</f>
        <v>0</v>
      </c>
      <c r="Q83" s="324">
        <f>SUM(Q84+Q85)</f>
        <v>6285.08588</v>
      </c>
      <c r="R83" s="324">
        <f>SUM(R84+R85)</f>
        <v>0</v>
      </c>
      <c r="S83" s="324">
        <f>SUM(S84+S85)</f>
        <v>6135.08588</v>
      </c>
      <c r="T83" s="324">
        <f>SUM(T84+T85)</f>
        <v>0</v>
      </c>
      <c r="U83" s="324">
        <f>SUM(U84+U85+U86)</f>
        <v>9188.9</v>
      </c>
      <c r="V83" s="324">
        <f>SUM(V84+V85)</f>
        <v>0</v>
      </c>
      <c r="W83" s="324">
        <f>SUM(W84+W85+W86)</f>
        <v>9379.9</v>
      </c>
      <c r="X83" s="324">
        <f>SUM(X84+X85)</f>
        <v>0</v>
      </c>
    </row>
    <row r="84" spans="4:24" ht="15">
      <c r="D84" s="553" t="s">
        <v>408</v>
      </c>
      <c r="E84" s="554"/>
      <c r="F84" s="554"/>
      <c r="G84" s="554"/>
      <c r="H84" s="554"/>
      <c r="I84" s="554"/>
      <c r="J84" s="554"/>
      <c r="K84" s="555"/>
      <c r="L84" s="173">
        <v>653</v>
      </c>
      <c r="M84" s="309" t="s">
        <v>407</v>
      </c>
      <c r="N84" s="310">
        <v>111</v>
      </c>
      <c r="O84" s="311">
        <v>6927.1</v>
      </c>
      <c r="P84" s="311">
        <v>0</v>
      </c>
      <c r="Q84" s="311">
        <v>5985.08588</v>
      </c>
      <c r="R84" s="311">
        <v>0</v>
      </c>
      <c r="S84" s="311">
        <f>5985.08588</f>
        <v>5985.08588</v>
      </c>
      <c r="T84" s="311">
        <v>0</v>
      </c>
      <c r="U84" s="311">
        <v>6927.1</v>
      </c>
      <c r="V84" s="311">
        <v>0</v>
      </c>
      <c r="W84" s="311">
        <v>6927.1</v>
      </c>
      <c r="X84" s="311">
        <v>0</v>
      </c>
    </row>
    <row r="85" spans="4:24" ht="27" customHeight="1">
      <c r="D85" s="553" t="s">
        <v>212</v>
      </c>
      <c r="E85" s="554"/>
      <c r="F85" s="554"/>
      <c r="G85" s="554"/>
      <c r="H85" s="554"/>
      <c r="I85" s="554"/>
      <c r="J85" s="554"/>
      <c r="K85" s="555"/>
      <c r="L85" s="173">
        <v>653</v>
      </c>
      <c r="M85" s="309" t="s">
        <v>407</v>
      </c>
      <c r="N85" s="310">
        <v>112</v>
      </c>
      <c r="O85" s="311">
        <v>560.9</v>
      </c>
      <c r="P85" s="311">
        <v>0</v>
      </c>
      <c r="Q85" s="311">
        <v>300</v>
      </c>
      <c r="R85" s="311">
        <v>0</v>
      </c>
      <c r="S85" s="311">
        <v>150</v>
      </c>
      <c r="T85" s="311">
        <v>0</v>
      </c>
      <c r="U85" s="311">
        <v>169.9</v>
      </c>
      <c r="V85" s="311">
        <v>0</v>
      </c>
      <c r="W85" s="311">
        <v>360.9</v>
      </c>
      <c r="X85" s="311">
        <v>0</v>
      </c>
    </row>
    <row r="86" spans="4:24" ht="34.5" customHeight="1">
      <c r="D86" s="582" t="s">
        <v>425</v>
      </c>
      <c r="E86" s="583"/>
      <c r="F86" s="583"/>
      <c r="G86" s="584"/>
      <c r="H86" s="414"/>
      <c r="I86" s="414"/>
      <c r="J86" s="414"/>
      <c r="K86" s="414"/>
      <c r="L86" s="173"/>
      <c r="M86" s="309" t="s">
        <v>407</v>
      </c>
      <c r="N86" s="310">
        <v>119</v>
      </c>
      <c r="O86" s="311">
        <v>2091.9</v>
      </c>
      <c r="P86" s="311">
        <v>0</v>
      </c>
      <c r="Q86" s="311"/>
      <c r="R86" s="311"/>
      <c r="S86" s="311"/>
      <c r="T86" s="311"/>
      <c r="U86" s="311">
        <v>2091.9</v>
      </c>
      <c r="V86" s="311">
        <v>0</v>
      </c>
      <c r="W86" s="311">
        <v>2091.9</v>
      </c>
      <c r="X86" s="311">
        <v>0</v>
      </c>
    </row>
    <row r="87" spans="4:24" ht="26.25" customHeight="1">
      <c r="D87" s="553" t="s">
        <v>420</v>
      </c>
      <c r="E87" s="554"/>
      <c r="F87" s="554"/>
      <c r="G87" s="554"/>
      <c r="H87" s="554"/>
      <c r="I87" s="554"/>
      <c r="J87" s="554"/>
      <c r="K87" s="555"/>
      <c r="L87" s="173"/>
      <c r="M87" s="309" t="s">
        <v>407</v>
      </c>
      <c r="N87" s="310">
        <v>200</v>
      </c>
      <c r="O87" s="311">
        <f aca="true" t="shared" si="23" ref="O87:X87">O88</f>
        <v>1012.8</v>
      </c>
      <c r="P87" s="311">
        <f t="shared" si="23"/>
        <v>0</v>
      </c>
      <c r="Q87" s="311">
        <f t="shared" si="23"/>
        <v>860.16633</v>
      </c>
      <c r="R87" s="311">
        <f t="shared" si="23"/>
        <v>0</v>
      </c>
      <c r="S87" s="311">
        <f t="shared" si="23"/>
        <v>789.4</v>
      </c>
      <c r="T87" s="311">
        <f t="shared" si="23"/>
        <v>0</v>
      </c>
      <c r="U87" s="311">
        <f t="shared" si="23"/>
        <v>404.9</v>
      </c>
      <c r="V87" s="311">
        <f t="shared" si="23"/>
        <v>0</v>
      </c>
      <c r="W87" s="311">
        <f t="shared" si="23"/>
        <v>348.2</v>
      </c>
      <c r="X87" s="311">
        <f t="shared" si="23"/>
        <v>0</v>
      </c>
    </row>
    <row r="88" spans="4:24" ht="27" customHeight="1">
      <c r="D88" s="553" t="s">
        <v>203</v>
      </c>
      <c r="E88" s="554"/>
      <c r="F88" s="554"/>
      <c r="G88" s="554"/>
      <c r="H88" s="554"/>
      <c r="I88" s="554"/>
      <c r="J88" s="554"/>
      <c r="K88" s="555"/>
      <c r="L88" s="173"/>
      <c r="M88" s="309" t="s">
        <v>407</v>
      </c>
      <c r="N88" s="310">
        <v>240</v>
      </c>
      <c r="O88" s="311">
        <f aca="true" t="shared" si="24" ref="O88:T88">O89+O90</f>
        <v>1012.8</v>
      </c>
      <c r="P88" s="311">
        <f t="shared" si="24"/>
        <v>0</v>
      </c>
      <c r="Q88" s="311">
        <f t="shared" si="24"/>
        <v>860.16633</v>
      </c>
      <c r="R88" s="311">
        <f t="shared" si="24"/>
        <v>0</v>
      </c>
      <c r="S88" s="311">
        <f t="shared" si="24"/>
        <v>789.4</v>
      </c>
      <c r="T88" s="311">
        <f t="shared" si="24"/>
        <v>0</v>
      </c>
      <c r="U88" s="311">
        <f>U89+U90</f>
        <v>404.9</v>
      </c>
      <c r="V88" s="311">
        <f>V89+V90</f>
        <v>0</v>
      </c>
      <c r="W88" s="311">
        <f>W89+W90</f>
        <v>348.2</v>
      </c>
      <c r="X88" s="311">
        <f>X89+X90</f>
        <v>0</v>
      </c>
    </row>
    <row r="89" spans="4:24" ht="27.75" customHeight="1">
      <c r="D89" s="553" t="s">
        <v>323</v>
      </c>
      <c r="E89" s="554"/>
      <c r="F89" s="554"/>
      <c r="G89" s="554"/>
      <c r="H89" s="554"/>
      <c r="I89" s="554"/>
      <c r="J89" s="554"/>
      <c r="K89" s="555"/>
      <c r="L89" s="173">
        <v>653</v>
      </c>
      <c r="M89" s="309" t="s">
        <v>407</v>
      </c>
      <c r="N89" s="310">
        <v>242</v>
      </c>
      <c r="O89" s="311">
        <v>405</v>
      </c>
      <c r="P89" s="311">
        <v>0</v>
      </c>
      <c r="Q89" s="311">
        <f>480.33266*0.5-30</f>
        <v>210.16633</v>
      </c>
      <c r="R89" s="311">
        <v>0</v>
      </c>
      <c r="S89" s="311">
        <v>183.4</v>
      </c>
      <c r="T89" s="311">
        <v>0</v>
      </c>
      <c r="U89" s="311">
        <v>205</v>
      </c>
      <c r="V89" s="311">
        <v>0</v>
      </c>
      <c r="W89" s="311">
        <v>174.2</v>
      </c>
      <c r="X89" s="311">
        <v>0</v>
      </c>
    </row>
    <row r="90" spans="4:24" ht="29.25" customHeight="1">
      <c r="D90" s="553" t="s">
        <v>204</v>
      </c>
      <c r="E90" s="554"/>
      <c r="F90" s="554"/>
      <c r="G90" s="554"/>
      <c r="H90" s="554"/>
      <c r="I90" s="554"/>
      <c r="J90" s="554"/>
      <c r="K90" s="555"/>
      <c r="L90" s="173">
        <v>653</v>
      </c>
      <c r="M90" s="309" t="s">
        <v>407</v>
      </c>
      <c r="N90" s="310">
        <v>244</v>
      </c>
      <c r="O90" s="324">
        <v>607.8</v>
      </c>
      <c r="P90" s="324">
        <v>0</v>
      </c>
      <c r="Q90" s="324">
        <v>650</v>
      </c>
      <c r="R90" s="324">
        <v>0</v>
      </c>
      <c r="S90" s="324">
        <f>513.4+92.6</f>
        <v>606</v>
      </c>
      <c r="T90" s="324">
        <v>0</v>
      </c>
      <c r="U90" s="324">
        <v>199.9</v>
      </c>
      <c r="V90" s="324">
        <v>0</v>
      </c>
      <c r="W90" s="324">
        <v>174</v>
      </c>
      <c r="X90" s="324">
        <v>0</v>
      </c>
    </row>
    <row r="91" spans="4:24" ht="15">
      <c r="D91" s="553" t="s">
        <v>208</v>
      </c>
      <c r="E91" s="554"/>
      <c r="F91" s="554"/>
      <c r="G91" s="554"/>
      <c r="H91" s="554"/>
      <c r="I91" s="554"/>
      <c r="J91" s="554"/>
      <c r="K91" s="555"/>
      <c r="L91" s="173"/>
      <c r="M91" s="309" t="s">
        <v>407</v>
      </c>
      <c r="N91" s="310">
        <v>850</v>
      </c>
      <c r="O91" s="311">
        <f>O92</f>
        <v>25</v>
      </c>
      <c r="P91" s="311">
        <f>P92</f>
        <v>0</v>
      </c>
      <c r="Q91" s="311"/>
      <c r="R91" s="311"/>
      <c r="S91" s="311"/>
      <c r="T91" s="311"/>
      <c r="U91" s="311">
        <f>U92</f>
        <v>25</v>
      </c>
      <c r="V91" s="311">
        <f>V92</f>
        <v>0</v>
      </c>
      <c r="W91" s="311">
        <f>W92</f>
        <v>25</v>
      </c>
      <c r="X91" s="311">
        <f>X92</f>
        <v>0</v>
      </c>
    </row>
    <row r="92" spans="4:24" ht="15">
      <c r="D92" s="591" t="s">
        <v>209</v>
      </c>
      <c r="E92" s="592"/>
      <c r="F92" s="592"/>
      <c r="G92" s="592"/>
      <c r="H92" s="593"/>
      <c r="I92" s="414"/>
      <c r="J92" s="414"/>
      <c r="K92" s="414"/>
      <c r="L92" s="173">
        <v>653</v>
      </c>
      <c r="M92" s="309" t="s">
        <v>407</v>
      </c>
      <c r="N92" s="310">
        <v>852</v>
      </c>
      <c r="O92" s="311">
        <v>25</v>
      </c>
      <c r="P92" s="311">
        <v>0</v>
      </c>
      <c r="Q92" s="311"/>
      <c r="R92" s="311"/>
      <c r="S92" s="311"/>
      <c r="T92" s="311"/>
      <c r="U92" s="311">
        <v>25</v>
      </c>
      <c r="V92" s="311">
        <v>0</v>
      </c>
      <c r="W92" s="311">
        <v>25</v>
      </c>
      <c r="X92" s="311">
        <v>0</v>
      </c>
    </row>
    <row r="93" spans="4:24" ht="48.75" customHeight="1">
      <c r="D93" s="572" t="s">
        <v>519</v>
      </c>
      <c r="E93" s="572"/>
      <c r="F93" s="572"/>
      <c r="G93" s="572"/>
      <c r="H93" s="459"/>
      <c r="I93" s="459"/>
      <c r="J93" s="459"/>
      <c r="K93" s="459"/>
      <c r="L93" s="460">
        <v>653</v>
      </c>
      <c r="M93" s="457" t="s">
        <v>412</v>
      </c>
      <c r="N93" s="461">
        <v>0</v>
      </c>
      <c r="O93" s="462">
        <f>SUM(O94+O98)</f>
        <v>3542.1</v>
      </c>
      <c r="P93" s="462">
        <f aca="true" t="shared" si="25" ref="P93:X93">SUM(P94+P98)</f>
        <v>0</v>
      </c>
      <c r="Q93" s="462">
        <f t="shared" si="25"/>
        <v>63</v>
      </c>
      <c r="R93" s="462">
        <f t="shared" si="25"/>
        <v>0</v>
      </c>
      <c r="S93" s="462">
        <f t="shared" si="25"/>
        <v>0</v>
      </c>
      <c r="T93" s="462">
        <f t="shared" si="25"/>
        <v>0</v>
      </c>
      <c r="U93" s="462">
        <f t="shared" si="25"/>
        <v>200</v>
      </c>
      <c r="V93" s="462">
        <f t="shared" si="25"/>
        <v>0</v>
      </c>
      <c r="W93" s="462">
        <f t="shared" si="25"/>
        <v>200</v>
      </c>
      <c r="X93" s="462">
        <f t="shared" si="25"/>
        <v>0</v>
      </c>
    </row>
    <row r="94" spans="4:24" ht="63.75" customHeight="1">
      <c r="D94" s="553" t="s">
        <v>520</v>
      </c>
      <c r="E94" s="554"/>
      <c r="F94" s="554"/>
      <c r="G94" s="554"/>
      <c r="H94" s="554"/>
      <c r="I94" s="554"/>
      <c r="J94" s="554"/>
      <c r="K94" s="555"/>
      <c r="L94" s="173">
        <v>653</v>
      </c>
      <c r="M94" s="309" t="s">
        <v>426</v>
      </c>
      <c r="N94" s="310">
        <v>0</v>
      </c>
      <c r="O94" s="311">
        <v>199.2</v>
      </c>
      <c r="P94" s="311">
        <f aca="true" t="shared" si="26" ref="P94:X95">P95</f>
        <v>0</v>
      </c>
      <c r="Q94" s="311">
        <f t="shared" si="26"/>
        <v>31.5</v>
      </c>
      <c r="R94" s="311">
        <f t="shared" si="26"/>
        <v>0</v>
      </c>
      <c r="S94" s="311">
        <f t="shared" si="26"/>
        <v>0</v>
      </c>
      <c r="T94" s="311">
        <f t="shared" si="26"/>
        <v>0</v>
      </c>
      <c r="U94" s="311">
        <v>200</v>
      </c>
      <c r="V94" s="311">
        <f t="shared" si="26"/>
        <v>0</v>
      </c>
      <c r="W94" s="311">
        <v>200</v>
      </c>
      <c r="X94" s="311">
        <f t="shared" si="26"/>
        <v>0</v>
      </c>
    </row>
    <row r="95" spans="4:24" ht="30.75" customHeight="1">
      <c r="D95" s="553" t="s">
        <v>206</v>
      </c>
      <c r="E95" s="554"/>
      <c r="F95" s="554"/>
      <c r="G95" s="554"/>
      <c r="H95" s="554"/>
      <c r="I95" s="554"/>
      <c r="J95" s="554"/>
      <c r="K95" s="555"/>
      <c r="L95" s="173"/>
      <c r="M95" s="309" t="s">
        <v>426</v>
      </c>
      <c r="N95" s="310">
        <v>200</v>
      </c>
      <c r="O95" s="311">
        <f>O96</f>
        <v>199.2</v>
      </c>
      <c r="P95" s="311">
        <f t="shared" si="26"/>
        <v>0</v>
      </c>
      <c r="Q95" s="311">
        <f t="shared" si="26"/>
        <v>31.5</v>
      </c>
      <c r="R95" s="311">
        <f t="shared" si="26"/>
        <v>0</v>
      </c>
      <c r="S95" s="311">
        <f t="shared" si="26"/>
        <v>0</v>
      </c>
      <c r="T95" s="311">
        <f t="shared" si="26"/>
        <v>0</v>
      </c>
      <c r="U95" s="311">
        <f>U96</f>
        <v>200</v>
      </c>
      <c r="V95" s="311">
        <f t="shared" si="26"/>
        <v>0</v>
      </c>
      <c r="W95" s="311">
        <f>W96</f>
        <v>200</v>
      </c>
      <c r="X95" s="311">
        <f t="shared" si="26"/>
        <v>0</v>
      </c>
    </row>
    <row r="96" spans="4:24" ht="31.5" customHeight="1">
      <c r="D96" s="553" t="s">
        <v>203</v>
      </c>
      <c r="E96" s="554"/>
      <c r="F96" s="554"/>
      <c r="G96" s="554"/>
      <c r="H96" s="554"/>
      <c r="I96" s="554"/>
      <c r="J96" s="554"/>
      <c r="K96" s="555"/>
      <c r="L96" s="173"/>
      <c r="M96" s="309" t="s">
        <v>426</v>
      </c>
      <c r="N96" s="310">
        <v>240</v>
      </c>
      <c r="O96" s="311">
        <f aca="true" t="shared" si="27" ref="O96:X96">O97</f>
        <v>199.2</v>
      </c>
      <c r="P96" s="311">
        <f t="shared" si="27"/>
        <v>0</v>
      </c>
      <c r="Q96" s="311">
        <f t="shared" si="27"/>
        <v>31.5</v>
      </c>
      <c r="R96" s="311">
        <f t="shared" si="27"/>
        <v>0</v>
      </c>
      <c r="S96" s="311">
        <f t="shared" si="27"/>
        <v>0</v>
      </c>
      <c r="T96" s="311">
        <f t="shared" si="27"/>
        <v>0</v>
      </c>
      <c r="U96" s="311">
        <f t="shared" si="27"/>
        <v>200</v>
      </c>
      <c r="V96" s="311">
        <f t="shared" si="27"/>
        <v>0</v>
      </c>
      <c r="W96" s="311">
        <f t="shared" si="27"/>
        <v>200</v>
      </c>
      <c r="X96" s="311">
        <f t="shared" si="27"/>
        <v>0</v>
      </c>
    </row>
    <row r="97" spans="4:24" ht="27.75" customHeight="1">
      <c r="D97" s="553" t="s">
        <v>204</v>
      </c>
      <c r="E97" s="554"/>
      <c r="F97" s="554"/>
      <c r="G97" s="554"/>
      <c r="H97" s="554"/>
      <c r="I97" s="554"/>
      <c r="J97" s="554"/>
      <c r="K97" s="555"/>
      <c r="L97" s="173">
        <v>653</v>
      </c>
      <c r="M97" s="309" t="s">
        <v>426</v>
      </c>
      <c r="N97" s="310">
        <v>244</v>
      </c>
      <c r="O97" s="311">
        <v>199.2</v>
      </c>
      <c r="P97" s="311">
        <v>0</v>
      </c>
      <c r="Q97" s="311">
        <v>31.5</v>
      </c>
      <c r="R97" s="311">
        <v>0</v>
      </c>
      <c r="S97" s="311">
        <v>0</v>
      </c>
      <c r="T97" s="311">
        <v>0</v>
      </c>
      <c r="U97" s="311">
        <v>200</v>
      </c>
      <c r="V97" s="311">
        <v>0</v>
      </c>
      <c r="W97" s="311">
        <v>200</v>
      </c>
      <c r="X97" s="311">
        <v>0</v>
      </c>
    </row>
    <row r="98" spans="4:24" ht="66.75" customHeight="1">
      <c r="D98" s="594" t="s">
        <v>505</v>
      </c>
      <c r="E98" s="595"/>
      <c r="F98" s="595"/>
      <c r="G98" s="595"/>
      <c r="H98" s="595"/>
      <c r="I98" s="595"/>
      <c r="J98" s="595"/>
      <c r="K98" s="596"/>
      <c r="L98" s="171">
        <v>653</v>
      </c>
      <c r="M98" s="301" t="s">
        <v>507</v>
      </c>
      <c r="N98" s="302">
        <v>0</v>
      </c>
      <c r="O98" s="303">
        <v>3342.9</v>
      </c>
      <c r="P98" s="303">
        <f aca="true" t="shared" si="28" ref="P98:X99">P99</f>
        <v>0</v>
      </c>
      <c r="Q98" s="303">
        <f t="shared" si="28"/>
        <v>31.5</v>
      </c>
      <c r="R98" s="303">
        <f t="shared" si="28"/>
        <v>0</v>
      </c>
      <c r="S98" s="303">
        <f t="shared" si="28"/>
        <v>0</v>
      </c>
      <c r="T98" s="303">
        <f t="shared" si="28"/>
        <v>0</v>
      </c>
      <c r="U98" s="303">
        <v>0</v>
      </c>
      <c r="V98" s="303">
        <f t="shared" si="28"/>
        <v>0</v>
      </c>
      <c r="W98" s="303">
        <v>0</v>
      </c>
      <c r="X98" s="303">
        <f t="shared" si="28"/>
        <v>0</v>
      </c>
    </row>
    <row r="99" spans="4:24" ht="26.25" customHeight="1">
      <c r="D99" s="553" t="s">
        <v>206</v>
      </c>
      <c r="E99" s="554"/>
      <c r="F99" s="554"/>
      <c r="G99" s="554"/>
      <c r="H99" s="554"/>
      <c r="I99" s="554"/>
      <c r="J99" s="554"/>
      <c r="K99" s="555"/>
      <c r="L99" s="173"/>
      <c r="M99" s="309" t="s">
        <v>507</v>
      </c>
      <c r="N99" s="310">
        <v>200</v>
      </c>
      <c r="O99" s="324">
        <f>O100</f>
        <v>3342.9</v>
      </c>
      <c r="P99" s="324">
        <f t="shared" si="28"/>
        <v>0</v>
      </c>
      <c r="Q99" s="324">
        <f t="shared" si="28"/>
        <v>31.5</v>
      </c>
      <c r="R99" s="324">
        <f t="shared" si="28"/>
        <v>0</v>
      </c>
      <c r="S99" s="324">
        <f t="shared" si="28"/>
        <v>0</v>
      </c>
      <c r="T99" s="324">
        <f t="shared" si="28"/>
        <v>0</v>
      </c>
      <c r="U99" s="324">
        <f>U100</f>
        <v>0</v>
      </c>
      <c r="V99" s="324">
        <f t="shared" si="28"/>
        <v>0</v>
      </c>
      <c r="W99" s="324">
        <f>W100</f>
        <v>0</v>
      </c>
      <c r="X99" s="324">
        <f t="shared" si="28"/>
        <v>0</v>
      </c>
    </row>
    <row r="100" spans="4:24" ht="28.5" customHeight="1">
      <c r="D100" s="553" t="s">
        <v>203</v>
      </c>
      <c r="E100" s="554"/>
      <c r="F100" s="554"/>
      <c r="G100" s="554"/>
      <c r="H100" s="554"/>
      <c r="I100" s="554"/>
      <c r="J100" s="554"/>
      <c r="K100" s="555"/>
      <c r="L100" s="173"/>
      <c r="M100" s="309" t="s">
        <v>507</v>
      </c>
      <c r="N100" s="310">
        <v>240</v>
      </c>
      <c r="O100" s="324">
        <f aca="true" t="shared" si="29" ref="O100:X100">O101</f>
        <v>3342.9</v>
      </c>
      <c r="P100" s="324">
        <f t="shared" si="29"/>
        <v>0</v>
      </c>
      <c r="Q100" s="324">
        <f t="shared" si="29"/>
        <v>31.5</v>
      </c>
      <c r="R100" s="324">
        <f t="shared" si="29"/>
        <v>0</v>
      </c>
      <c r="S100" s="324">
        <f t="shared" si="29"/>
        <v>0</v>
      </c>
      <c r="T100" s="324">
        <f t="shared" si="29"/>
        <v>0</v>
      </c>
      <c r="U100" s="324">
        <f t="shared" si="29"/>
        <v>0</v>
      </c>
      <c r="V100" s="324">
        <f t="shared" si="29"/>
        <v>0</v>
      </c>
      <c r="W100" s="324">
        <f t="shared" si="29"/>
        <v>0</v>
      </c>
      <c r="X100" s="324">
        <f t="shared" si="29"/>
        <v>0</v>
      </c>
    </row>
    <row r="101" spans="4:24" ht="27" customHeight="1">
      <c r="D101" s="553" t="s">
        <v>204</v>
      </c>
      <c r="E101" s="554"/>
      <c r="F101" s="554"/>
      <c r="G101" s="554"/>
      <c r="H101" s="554"/>
      <c r="I101" s="554"/>
      <c r="J101" s="554"/>
      <c r="K101" s="555"/>
      <c r="L101" s="173">
        <v>653</v>
      </c>
      <c r="M101" s="309" t="s">
        <v>507</v>
      </c>
      <c r="N101" s="310">
        <v>244</v>
      </c>
      <c r="O101" s="324">
        <v>3342.9</v>
      </c>
      <c r="P101" s="324">
        <v>0</v>
      </c>
      <c r="Q101" s="324">
        <v>31.5</v>
      </c>
      <c r="R101" s="324">
        <v>0</v>
      </c>
      <c r="S101" s="324">
        <v>0</v>
      </c>
      <c r="T101" s="324">
        <v>0</v>
      </c>
      <c r="U101" s="324">
        <v>0</v>
      </c>
      <c r="V101" s="324">
        <v>0</v>
      </c>
      <c r="W101" s="324">
        <v>0</v>
      </c>
      <c r="X101" s="324">
        <v>0</v>
      </c>
    </row>
    <row r="102" spans="4:24" ht="43.5" customHeight="1">
      <c r="D102" s="572" t="s">
        <v>528</v>
      </c>
      <c r="E102" s="572"/>
      <c r="F102" s="572"/>
      <c r="G102" s="572"/>
      <c r="H102" s="459"/>
      <c r="I102" s="459"/>
      <c r="J102" s="459"/>
      <c r="K102" s="459"/>
      <c r="L102" s="460">
        <v>653</v>
      </c>
      <c r="M102" s="464" t="s">
        <v>453</v>
      </c>
      <c r="N102" s="461">
        <v>0</v>
      </c>
      <c r="O102" s="463">
        <f>O103+O106</f>
        <v>1812.3</v>
      </c>
      <c r="P102" s="463">
        <f aca="true" t="shared" si="30" ref="P102:X104">P103</f>
        <v>0</v>
      </c>
      <c r="Q102" s="463">
        <f t="shared" si="30"/>
        <v>6865.7</v>
      </c>
      <c r="R102" s="463">
        <f t="shared" si="30"/>
        <v>0</v>
      </c>
      <c r="S102" s="463">
        <f t="shared" si="30"/>
        <v>4674.9</v>
      </c>
      <c r="T102" s="463">
        <f t="shared" si="30"/>
        <v>0</v>
      </c>
      <c r="U102" s="463">
        <f t="shared" si="30"/>
        <v>1089.2</v>
      </c>
      <c r="V102" s="463">
        <f t="shared" si="30"/>
        <v>0</v>
      </c>
      <c r="W102" s="463">
        <f t="shared" si="30"/>
        <v>1132.8</v>
      </c>
      <c r="X102" s="463">
        <f t="shared" si="30"/>
        <v>0</v>
      </c>
    </row>
    <row r="103" spans="4:24" ht="15">
      <c r="D103" s="553" t="s">
        <v>305</v>
      </c>
      <c r="E103" s="554"/>
      <c r="F103" s="554"/>
      <c r="G103" s="554"/>
      <c r="H103" s="554"/>
      <c r="I103" s="554"/>
      <c r="J103" s="554"/>
      <c r="K103" s="555"/>
      <c r="L103" s="173">
        <v>653</v>
      </c>
      <c r="M103" s="313" t="s">
        <v>454</v>
      </c>
      <c r="N103" s="310">
        <v>0</v>
      </c>
      <c r="O103" s="324">
        <f>O104</f>
        <v>1042.3</v>
      </c>
      <c r="P103" s="324">
        <f t="shared" si="30"/>
        <v>0</v>
      </c>
      <c r="Q103" s="324">
        <f t="shared" si="30"/>
        <v>6865.7</v>
      </c>
      <c r="R103" s="324">
        <f t="shared" si="30"/>
        <v>0</v>
      </c>
      <c r="S103" s="324">
        <f t="shared" si="30"/>
        <v>4674.9</v>
      </c>
      <c r="T103" s="324">
        <f t="shared" si="30"/>
        <v>0</v>
      </c>
      <c r="U103" s="324">
        <f>U104</f>
        <v>1089.2</v>
      </c>
      <c r="V103" s="324">
        <f t="shared" si="30"/>
        <v>0</v>
      </c>
      <c r="W103" s="324">
        <f>W104</f>
        <v>1132.8</v>
      </c>
      <c r="X103" s="324">
        <f t="shared" si="30"/>
        <v>0</v>
      </c>
    </row>
    <row r="104" spans="4:24" ht="15">
      <c r="D104" s="553" t="s">
        <v>205</v>
      </c>
      <c r="E104" s="554"/>
      <c r="F104" s="554"/>
      <c r="G104" s="554"/>
      <c r="H104" s="555"/>
      <c r="I104" s="414"/>
      <c r="J104" s="414"/>
      <c r="K104" s="414"/>
      <c r="L104" s="173">
        <v>653</v>
      </c>
      <c r="M104" s="313" t="s">
        <v>454</v>
      </c>
      <c r="N104" s="310">
        <v>500</v>
      </c>
      <c r="O104" s="324">
        <f>O105</f>
        <v>1042.3</v>
      </c>
      <c r="P104" s="324">
        <f t="shared" si="30"/>
        <v>0</v>
      </c>
      <c r="Q104" s="324">
        <f t="shared" si="30"/>
        <v>6865.7</v>
      </c>
      <c r="R104" s="324">
        <f t="shared" si="30"/>
        <v>0</v>
      </c>
      <c r="S104" s="324">
        <f t="shared" si="30"/>
        <v>4674.9</v>
      </c>
      <c r="T104" s="324">
        <f t="shared" si="30"/>
        <v>0</v>
      </c>
      <c r="U104" s="324">
        <f>U105</f>
        <v>1089.2</v>
      </c>
      <c r="V104" s="324">
        <f t="shared" si="30"/>
        <v>0</v>
      </c>
      <c r="W104" s="324">
        <f>W105</f>
        <v>1132.8</v>
      </c>
      <c r="X104" s="324">
        <f t="shared" si="30"/>
        <v>0</v>
      </c>
    </row>
    <row r="105" spans="4:24" ht="15">
      <c r="D105" s="553" t="s">
        <v>305</v>
      </c>
      <c r="E105" s="554"/>
      <c r="F105" s="554"/>
      <c r="G105" s="554"/>
      <c r="H105" s="554"/>
      <c r="I105" s="554"/>
      <c r="J105" s="554"/>
      <c r="K105" s="555"/>
      <c r="L105" s="173">
        <v>653</v>
      </c>
      <c r="M105" s="313" t="s">
        <v>454</v>
      </c>
      <c r="N105" s="310">
        <v>540</v>
      </c>
      <c r="O105" s="324">
        <v>1042.3</v>
      </c>
      <c r="P105" s="324">
        <v>0</v>
      </c>
      <c r="Q105" s="324">
        <v>6865.7</v>
      </c>
      <c r="R105" s="324">
        <v>0</v>
      </c>
      <c r="S105" s="324">
        <v>4674.9</v>
      </c>
      <c r="T105" s="324">
        <v>0</v>
      </c>
      <c r="U105" s="324">
        <v>1089.2</v>
      </c>
      <c r="V105" s="324">
        <v>0</v>
      </c>
      <c r="W105" s="324">
        <v>1132.8</v>
      </c>
      <c r="X105" s="324">
        <v>0</v>
      </c>
    </row>
    <row r="106" spans="4:24" ht="60" customHeight="1">
      <c r="D106" s="546" t="s">
        <v>506</v>
      </c>
      <c r="E106" s="546"/>
      <c r="F106" s="546"/>
      <c r="G106" s="546"/>
      <c r="H106" s="413"/>
      <c r="I106" s="413"/>
      <c r="J106" s="413"/>
      <c r="K106" s="413"/>
      <c r="L106" s="171">
        <v>653</v>
      </c>
      <c r="M106" s="301" t="s">
        <v>535</v>
      </c>
      <c r="N106" s="302">
        <v>0</v>
      </c>
      <c r="O106" s="326">
        <v>770</v>
      </c>
      <c r="P106" s="326">
        <f aca="true" t="shared" si="31" ref="P106:X108">P107</f>
        <v>0</v>
      </c>
      <c r="Q106" s="326">
        <f t="shared" si="31"/>
        <v>31.5</v>
      </c>
      <c r="R106" s="326">
        <f t="shared" si="31"/>
        <v>0</v>
      </c>
      <c r="S106" s="326">
        <f t="shared" si="31"/>
        <v>0</v>
      </c>
      <c r="T106" s="326">
        <f t="shared" si="31"/>
        <v>0</v>
      </c>
      <c r="U106" s="326">
        <f t="shared" si="31"/>
        <v>0</v>
      </c>
      <c r="V106" s="326">
        <f t="shared" si="31"/>
        <v>0</v>
      </c>
      <c r="W106" s="326">
        <f t="shared" si="31"/>
        <v>0</v>
      </c>
      <c r="X106" s="326">
        <f t="shared" si="31"/>
        <v>0</v>
      </c>
    </row>
    <row r="107" spans="4:24" ht="26.25" customHeight="1">
      <c r="D107" s="553" t="s">
        <v>471</v>
      </c>
      <c r="E107" s="554"/>
      <c r="F107" s="554"/>
      <c r="G107" s="554"/>
      <c r="H107" s="554"/>
      <c r="I107" s="554"/>
      <c r="J107" s="554"/>
      <c r="K107" s="555"/>
      <c r="L107" s="173">
        <v>653</v>
      </c>
      <c r="M107" s="309" t="s">
        <v>535</v>
      </c>
      <c r="N107" s="310">
        <v>0</v>
      </c>
      <c r="O107" s="311">
        <v>770</v>
      </c>
      <c r="P107" s="311">
        <f t="shared" si="31"/>
        <v>0</v>
      </c>
      <c r="Q107" s="311">
        <f t="shared" si="31"/>
        <v>31.5</v>
      </c>
      <c r="R107" s="311">
        <f t="shared" si="31"/>
        <v>0</v>
      </c>
      <c r="S107" s="311">
        <f t="shared" si="31"/>
        <v>0</v>
      </c>
      <c r="T107" s="311">
        <f t="shared" si="31"/>
        <v>0</v>
      </c>
      <c r="U107" s="311">
        <v>0</v>
      </c>
      <c r="V107" s="311">
        <f t="shared" si="31"/>
        <v>0</v>
      </c>
      <c r="W107" s="311">
        <v>0</v>
      </c>
      <c r="X107" s="311">
        <f t="shared" si="31"/>
        <v>0</v>
      </c>
    </row>
    <row r="108" spans="4:24" ht="24.75" customHeight="1">
      <c r="D108" s="553" t="s">
        <v>206</v>
      </c>
      <c r="E108" s="554"/>
      <c r="F108" s="554"/>
      <c r="G108" s="554"/>
      <c r="H108" s="554"/>
      <c r="I108" s="554"/>
      <c r="J108" s="554"/>
      <c r="K108" s="555"/>
      <c r="L108" s="173"/>
      <c r="M108" s="309" t="s">
        <v>535</v>
      </c>
      <c r="N108" s="310">
        <v>200</v>
      </c>
      <c r="O108" s="311">
        <f>O109</f>
        <v>770</v>
      </c>
      <c r="P108" s="311">
        <f t="shared" si="31"/>
        <v>0</v>
      </c>
      <c r="Q108" s="311">
        <f t="shared" si="31"/>
        <v>31.5</v>
      </c>
      <c r="R108" s="311">
        <f t="shared" si="31"/>
        <v>0</v>
      </c>
      <c r="S108" s="311">
        <f t="shared" si="31"/>
        <v>0</v>
      </c>
      <c r="T108" s="311">
        <f t="shared" si="31"/>
        <v>0</v>
      </c>
      <c r="U108" s="311">
        <f>U109</f>
        <v>0</v>
      </c>
      <c r="V108" s="311">
        <f t="shared" si="31"/>
        <v>0</v>
      </c>
      <c r="W108" s="311">
        <f>W109</f>
        <v>0</v>
      </c>
      <c r="X108" s="311">
        <f t="shared" si="31"/>
        <v>0</v>
      </c>
    </row>
    <row r="109" spans="4:24" ht="30.75" customHeight="1">
      <c r="D109" s="553" t="s">
        <v>203</v>
      </c>
      <c r="E109" s="554"/>
      <c r="F109" s="554"/>
      <c r="G109" s="554"/>
      <c r="H109" s="554"/>
      <c r="I109" s="554"/>
      <c r="J109" s="554"/>
      <c r="K109" s="555"/>
      <c r="L109" s="173"/>
      <c r="M109" s="309" t="s">
        <v>535</v>
      </c>
      <c r="N109" s="310">
        <v>240</v>
      </c>
      <c r="O109" s="311">
        <f aca="true" t="shared" si="32" ref="O109:X109">O110</f>
        <v>770</v>
      </c>
      <c r="P109" s="311">
        <f t="shared" si="32"/>
        <v>0</v>
      </c>
      <c r="Q109" s="311">
        <f t="shared" si="32"/>
        <v>31.5</v>
      </c>
      <c r="R109" s="311">
        <f t="shared" si="32"/>
        <v>0</v>
      </c>
      <c r="S109" s="311">
        <f t="shared" si="32"/>
        <v>0</v>
      </c>
      <c r="T109" s="311">
        <f t="shared" si="32"/>
        <v>0</v>
      </c>
      <c r="U109" s="311">
        <f t="shared" si="32"/>
        <v>0</v>
      </c>
      <c r="V109" s="311">
        <f t="shared" si="32"/>
        <v>0</v>
      </c>
      <c r="W109" s="311">
        <f t="shared" si="32"/>
        <v>0</v>
      </c>
      <c r="X109" s="311">
        <f t="shared" si="32"/>
        <v>0</v>
      </c>
    </row>
    <row r="110" spans="4:24" ht="26.25" customHeight="1">
      <c r="D110" s="553" t="s">
        <v>204</v>
      </c>
      <c r="E110" s="554"/>
      <c r="F110" s="554"/>
      <c r="G110" s="554"/>
      <c r="H110" s="554"/>
      <c r="I110" s="554"/>
      <c r="J110" s="554"/>
      <c r="K110" s="555"/>
      <c r="L110" s="173">
        <v>653</v>
      </c>
      <c r="M110" s="309" t="s">
        <v>535</v>
      </c>
      <c r="N110" s="310">
        <v>244</v>
      </c>
      <c r="O110" s="311">
        <v>770</v>
      </c>
      <c r="P110" s="311">
        <v>0</v>
      </c>
      <c r="Q110" s="311">
        <v>31.5</v>
      </c>
      <c r="R110" s="311">
        <v>0</v>
      </c>
      <c r="S110" s="311">
        <v>0</v>
      </c>
      <c r="T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4:24" ht="45.75" customHeight="1">
      <c r="D111" s="572" t="s">
        <v>530</v>
      </c>
      <c r="E111" s="572"/>
      <c r="F111" s="572"/>
      <c r="G111" s="572"/>
      <c r="H111" s="459"/>
      <c r="I111" s="459"/>
      <c r="J111" s="459"/>
      <c r="K111" s="459"/>
      <c r="L111" s="460">
        <v>653</v>
      </c>
      <c r="M111" s="457" t="s">
        <v>415</v>
      </c>
      <c r="N111" s="461">
        <v>0</v>
      </c>
      <c r="O111" s="462">
        <f aca="true" t="shared" si="33" ref="O111:X111">O112</f>
        <v>4920.540000000001</v>
      </c>
      <c r="P111" s="462">
        <f t="shared" si="33"/>
        <v>0</v>
      </c>
      <c r="Q111" s="462">
        <f t="shared" si="33"/>
        <v>3060.30483</v>
      </c>
      <c r="R111" s="462">
        <f t="shared" si="33"/>
        <v>0</v>
      </c>
      <c r="S111" s="462">
        <f t="shared" si="33"/>
        <v>2733.880317</v>
      </c>
      <c r="T111" s="462">
        <f t="shared" si="33"/>
        <v>0</v>
      </c>
      <c r="U111" s="462">
        <f t="shared" si="33"/>
        <v>4870.5</v>
      </c>
      <c r="V111" s="462">
        <f t="shared" si="33"/>
        <v>0</v>
      </c>
      <c r="W111" s="462">
        <f t="shared" si="33"/>
        <v>4870.5</v>
      </c>
      <c r="X111" s="462">
        <f t="shared" si="33"/>
        <v>0</v>
      </c>
    </row>
    <row r="112" spans="4:24" ht="39.75" customHeight="1">
      <c r="D112" s="553" t="s">
        <v>531</v>
      </c>
      <c r="E112" s="554"/>
      <c r="F112" s="554"/>
      <c r="G112" s="554"/>
      <c r="H112" s="554"/>
      <c r="I112" s="554"/>
      <c r="J112" s="554"/>
      <c r="K112" s="555"/>
      <c r="L112" s="173">
        <v>653</v>
      </c>
      <c r="M112" s="309" t="s">
        <v>416</v>
      </c>
      <c r="N112" s="310">
        <v>0</v>
      </c>
      <c r="O112" s="311">
        <f aca="true" t="shared" si="34" ref="O112:X112">SUM(O122+O118+O113)</f>
        <v>4920.540000000001</v>
      </c>
      <c r="P112" s="311">
        <f t="shared" si="34"/>
        <v>0</v>
      </c>
      <c r="Q112" s="311">
        <f t="shared" si="34"/>
        <v>3060.30483</v>
      </c>
      <c r="R112" s="311">
        <f t="shared" si="34"/>
        <v>0</v>
      </c>
      <c r="S112" s="311">
        <f t="shared" si="34"/>
        <v>2733.880317</v>
      </c>
      <c r="T112" s="311">
        <f t="shared" si="34"/>
        <v>0</v>
      </c>
      <c r="U112" s="311">
        <f t="shared" si="34"/>
        <v>4870.5</v>
      </c>
      <c r="V112" s="311">
        <f t="shared" si="34"/>
        <v>0</v>
      </c>
      <c r="W112" s="311">
        <f t="shared" si="34"/>
        <v>4870.5</v>
      </c>
      <c r="X112" s="311">
        <f t="shared" si="34"/>
        <v>0</v>
      </c>
    </row>
    <row r="113" spans="4:24" ht="56.25" customHeight="1">
      <c r="D113" s="553" t="s">
        <v>201</v>
      </c>
      <c r="E113" s="554"/>
      <c r="F113" s="554"/>
      <c r="G113" s="554"/>
      <c r="H113" s="554"/>
      <c r="I113" s="554"/>
      <c r="J113" s="554"/>
      <c r="K113" s="555"/>
      <c r="L113" s="173"/>
      <c r="M113" s="309" t="s">
        <v>416</v>
      </c>
      <c r="N113" s="310">
        <v>100</v>
      </c>
      <c r="O113" s="311">
        <f>O114</f>
        <v>4154.1</v>
      </c>
      <c r="P113" s="311">
        <f>P115</f>
        <v>0</v>
      </c>
      <c r="Q113" s="311">
        <f>Q115</f>
        <v>1558.61847</v>
      </c>
      <c r="R113" s="311">
        <f>R115</f>
        <v>0</v>
      </c>
      <c r="S113" s="311">
        <f>S115</f>
        <v>1714.480317</v>
      </c>
      <c r="T113" s="311">
        <f>T115</f>
        <v>0</v>
      </c>
      <c r="U113" s="311">
        <f>U114</f>
        <v>4154.1</v>
      </c>
      <c r="V113" s="311">
        <f>V115</f>
        <v>0</v>
      </c>
      <c r="W113" s="311">
        <f>W114</f>
        <v>4154.1</v>
      </c>
      <c r="X113" s="311">
        <f>X115</f>
        <v>0</v>
      </c>
    </row>
    <row r="114" spans="4:24" ht="15">
      <c r="D114" s="553" t="s">
        <v>211</v>
      </c>
      <c r="E114" s="554"/>
      <c r="F114" s="554"/>
      <c r="G114" s="554"/>
      <c r="H114" s="554"/>
      <c r="I114" s="554"/>
      <c r="J114" s="554"/>
      <c r="K114" s="555"/>
      <c r="L114" s="173"/>
      <c r="M114" s="309" t="s">
        <v>416</v>
      </c>
      <c r="N114" s="310">
        <v>110</v>
      </c>
      <c r="O114" s="311">
        <v>4154.1</v>
      </c>
      <c r="P114" s="311">
        <f aca="true" t="shared" si="35" ref="P114:X114">SUM(P115+P126+P124+P116+P117+P127+P125)</f>
        <v>0</v>
      </c>
      <c r="Q114" s="311">
        <f t="shared" si="35"/>
        <v>2260.4184699999996</v>
      </c>
      <c r="R114" s="311">
        <f t="shared" si="35"/>
        <v>601.8</v>
      </c>
      <c r="S114" s="311">
        <f t="shared" si="35"/>
        <v>2416.2803169999997</v>
      </c>
      <c r="T114" s="311">
        <f t="shared" si="35"/>
        <v>601.8</v>
      </c>
      <c r="U114" s="311">
        <f t="shared" si="35"/>
        <v>4154.1</v>
      </c>
      <c r="V114" s="311">
        <f t="shared" si="35"/>
        <v>0</v>
      </c>
      <c r="W114" s="311">
        <f t="shared" si="35"/>
        <v>4154.1</v>
      </c>
      <c r="X114" s="311">
        <f t="shared" si="35"/>
        <v>0</v>
      </c>
    </row>
    <row r="115" spans="4:24" ht="15">
      <c r="D115" s="553" t="s">
        <v>408</v>
      </c>
      <c r="E115" s="554"/>
      <c r="F115" s="554"/>
      <c r="G115" s="554"/>
      <c r="H115" s="554"/>
      <c r="I115" s="554"/>
      <c r="J115" s="554"/>
      <c r="K115" s="555"/>
      <c r="L115" s="173">
        <v>653</v>
      </c>
      <c r="M115" s="309" t="s">
        <v>416</v>
      </c>
      <c r="N115" s="310">
        <v>111</v>
      </c>
      <c r="O115" s="311">
        <v>2320</v>
      </c>
      <c r="P115" s="311">
        <v>0</v>
      </c>
      <c r="Q115" s="311">
        <v>1558.61847</v>
      </c>
      <c r="R115" s="311">
        <v>0</v>
      </c>
      <c r="S115" s="311">
        <f>1558.61847*1.1</f>
        <v>1714.480317</v>
      </c>
      <c r="T115" s="311">
        <v>0</v>
      </c>
      <c r="U115" s="311">
        <v>2320</v>
      </c>
      <c r="V115" s="311">
        <v>0</v>
      </c>
      <c r="W115" s="311">
        <v>2320</v>
      </c>
      <c r="X115" s="311">
        <v>0</v>
      </c>
    </row>
    <row r="116" spans="4:24" ht="32.25" customHeight="1">
      <c r="D116" s="553" t="s">
        <v>212</v>
      </c>
      <c r="E116" s="554"/>
      <c r="F116" s="554"/>
      <c r="G116" s="554"/>
      <c r="H116" s="554"/>
      <c r="I116" s="554"/>
      <c r="J116" s="554"/>
      <c r="K116" s="555"/>
      <c r="L116" s="173">
        <v>653</v>
      </c>
      <c r="M116" s="309" t="s">
        <v>416</v>
      </c>
      <c r="N116" s="310">
        <v>112</v>
      </c>
      <c r="O116" s="311">
        <v>300</v>
      </c>
      <c r="P116" s="311">
        <v>0</v>
      </c>
      <c r="Q116" s="311">
        <v>100</v>
      </c>
      <c r="R116" s="311">
        <v>0</v>
      </c>
      <c r="S116" s="311">
        <v>100</v>
      </c>
      <c r="T116" s="311">
        <v>0</v>
      </c>
      <c r="U116" s="311">
        <v>300</v>
      </c>
      <c r="V116" s="311">
        <v>0</v>
      </c>
      <c r="W116" s="311">
        <v>300</v>
      </c>
      <c r="X116" s="311">
        <v>0</v>
      </c>
    </row>
    <row r="117" spans="4:24" ht="41.25" customHeight="1">
      <c r="D117" s="582" t="s">
        <v>425</v>
      </c>
      <c r="E117" s="583"/>
      <c r="F117" s="583"/>
      <c r="G117" s="584"/>
      <c r="H117" s="414"/>
      <c r="I117" s="414"/>
      <c r="J117" s="414"/>
      <c r="K117" s="414"/>
      <c r="L117" s="173"/>
      <c r="M117" s="309" t="s">
        <v>416</v>
      </c>
      <c r="N117" s="310">
        <v>119</v>
      </c>
      <c r="O117" s="311">
        <v>661.6</v>
      </c>
      <c r="P117" s="311">
        <v>0</v>
      </c>
      <c r="Q117" s="311">
        <v>601.8</v>
      </c>
      <c r="R117" s="311">
        <v>601.8</v>
      </c>
      <c r="S117" s="311">
        <v>601.8</v>
      </c>
      <c r="T117" s="311">
        <v>601.8</v>
      </c>
      <c r="U117" s="311">
        <v>661.6</v>
      </c>
      <c r="V117" s="311">
        <v>0</v>
      </c>
      <c r="W117" s="311">
        <v>661.6</v>
      </c>
      <c r="X117" s="311">
        <v>0</v>
      </c>
    </row>
    <row r="118" spans="4:24" ht="37.5" customHeight="1">
      <c r="D118" s="553" t="s">
        <v>206</v>
      </c>
      <c r="E118" s="554"/>
      <c r="F118" s="554"/>
      <c r="G118" s="554"/>
      <c r="H118" s="554"/>
      <c r="I118" s="554"/>
      <c r="J118" s="554"/>
      <c r="K118" s="555"/>
      <c r="L118" s="173"/>
      <c r="M118" s="309" t="s">
        <v>416</v>
      </c>
      <c r="N118" s="310">
        <v>200</v>
      </c>
      <c r="O118" s="311">
        <f aca="true" t="shared" si="36" ref="O118:X118">O119</f>
        <v>756.44</v>
      </c>
      <c r="P118" s="311">
        <f t="shared" si="36"/>
        <v>0</v>
      </c>
      <c r="Q118" s="311">
        <f t="shared" si="36"/>
        <v>1501.68636</v>
      </c>
      <c r="R118" s="311">
        <f t="shared" si="36"/>
        <v>0</v>
      </c>
      <c r="S118" s="311">
        <f t="shared" si="36"/>
        <v>1019.4</v>
      </c>
      <c r="T118" s="311">
        <f t="shared" si="36"/>
        <v>0</v>
      </c>
      <c r="U118" s="311">
        <f t="shared" si="36"/>
        <v>706.4</v>
      </c>
      <c r="V118" s="311">
        <f t="shared" si="36"/>
        <v>0</v>
      </c>
      <c r="W118" s="311">
        <f t="shared" si="36"/>
        <v>706.4</v>
      </c>
      <c r="X118" s="311">
        <f t="shared" si="36"/>
        <v>0</v>
      </c>
    </row>
    <row r="119" spans="4:24" ht="39.75" customHeight="1">
      <c r="D119" s="553" t="s">
        <v>203</v>
      </c>
      <c r="E119" s="554"/>
      <c r="F119" s="554"/>
      <c r="G119" s="554"/>
      <c r="H119" s="554"/>
      <c r="I119" s="554"/>
      <c r="J119" s="554"/>
      <c r="K119" s="555"/>
      <c r="L119" s="173"/>
      <c r="M119" s="309" t="s">
        <v>416</v>
      </c>
      <c r="N119" s="310">
        <v>240</v>
      </c>
      <c r="O119" s="311">
        <f>O120+O121</f>
        <v>756.44</v>
      </c>
      <c r="P119" s="311">
        <f>P120</f>
        <v>0</v>
      </c>
      <c r="Q119" s="311">
        <f>Q120+Q121</f>
        <v>1501.68636</v>
      </c>
      <c r="R119" s="311">
        <f>R120</f>
        <v>0</v>
      </c>
      <c r="S119" s="311">
        <f>S120+S121</f>
        <v>1019.4</v>
      </c>
      <c r="T119" s="311">
        <f>T120</f>
        <v>0</v>
      </c>
      <c r="U119" s="311">
        <f>U120+U121</f>
        <v>706.4</v>
      </c>
      <c r="V119" s="311">
        <f>V120</f>
        <v>0</v>
      </c>
      <c r="W119" s="311">
        <f>W120+W121</f>
        <v>706.4</v>
      </c>
      <c r="X119" s="311">
        <f>X120</f>
        <v>0</v>
      </c>
    </row>
    <row r="120" spans="4:24" ht="48" customHeight="1">
      <c r="D120" s="553" t="s">
        <v>323</v>
      </c>
      <c r="E120" s="554"/>
      <c r="F120" s="554"/>
      <c r="G120" s="554"/>
      <c r="H120" s="554"/>
      <c r="I120" s="554"/>
      <c r="J120" s="554"/>
      <c r="K120" s="555"/>
      <c r="L120" s="173">
        <v>653</v>
      </c>
      <c r="M120" s="309" t="s">
        <v>416</v>
      </c>
      <c r="N120" s="310">
        <v>242</v>
      </c>
      <c r="O120" s="311">
        <v>46.44</v>
      </c>
      <c r="P120" s="311">
        <v>0</v>
      </c>
      <c r="Q120" s="311">
        <v>83.96</v>
      </c>
      <c r="R120" s="311">
        <v>0</v>
      </c>
      <c r="S120" s="311">
        <v>46.4</v>
      </c>
      <c r="T120" s="311">
        <v>0</v>
      </c>
      <c r="U120" s="311">
        <v>46.4</v>
      </c>
      <c r="V120" s="311">
        <v>0</v>
      </c>
      <c r="W120" s="311">
        <v>46.4</v>
      </c>
      <c r="X120" s="311">
        <v>0</v>
      </c>
    </row>
    <row r="121" spans="4:24" ht="32.25" customHeight="1">
      <c r="D121" s="553" t="s">
        <v>204</v>
      </c>
      <c r="E121" s="554"/>
      <c r="F121" s="554"/>
      <c r="G121" s="554"/>
      <c r="H121" s="554"/>
      <c r="I121" s="554"/>
      <c r="J121" s="554"/>
      <c r="K121" s="555"/>
      <c r="L121" s="173">
        <v>653</v>
      </c>
      <c r="M121" s="309" t="s">
        <v>416</v>
      </c>
      <c r="N121" s="310">
        <v>244</v>
      </c>
      <c r="O121" s="311">
        <v>710</v>
      </c>
      <c r="P121" s="311">
        <v>0</v>
      </c>
      <c r="Q121" s="311">
        <f>1165.50535-192.47899+500-55.3</f>
        <v>1417.7263599999999</v>
      </c>
      <c r="R121" s="311">
        <v>0</v>
      </c>
      <c r="S121" s="311">
        <v>973</v>
      </c>
      <c r="T121" s="311">
        <v>0</v>
      </c>
      <c r="U121" s="311">
        <v>660</v>
      </c>
      <c r="V121" s="311">
        <v>0</v>
      </c>
      <c r="W121" s="311">
        <v>660</v>
      </c>
      <c r="X121" s="311">
        <v>0</v>
      </c>
    </row>
    <row r="122" spans="4:24" ht="15">
      <c r="D122" s="553" t="s">
        <v>208</v>
      </c>
      <c r="E122" s="554"/>
      <c r="F122" s="554"/>
      <c r="G122" s="554"/>
      <c r="H122" s="554"/>
      <c r="I122" s="554"/>
      <c r="J122" s="554"/>
      <c r="K122" s="555"/>
      <c r="L122" s="173"/>
      <c r="M122" s="309" t="s">
        <v>416</v>
      </c>
      <c r="N122" s="310">
        <v>850</v>
      </c>
      <c r="O122" s="311">
        <f>O123</f>
        <v>10</v>
      </c>
      <c r="P122" s="311">
        <f>P123</f>
        <v>0</v>
      </c>
      <c r="Q122" s="311"/>
      <c r="R122" s="311"/>
      <c r="S122" s="311"/>
      <c r="T122" s="311"/>
      <c r="U122" s="311">
        <f>U123</f>
        <v>10</v>
      </c>
      <c r="V122" s="311">
        <f>V123</f>
        <v>0</v>
      </c>
      <c r="W122" s="311">
        <f>W123</f>
        <v>10</v>
      </c>
      <c r="X122" s="311">
        <f>X123</f>
        <v>0</v>
      </c>
    </row>
    <row r="123" spans="4:24" ht="15">
      <c r="D123" s="591" t="s">
        <v>209</v>
      </c>
      <c r="E123" s="592"/>
      <c r="F123" s="592"/>
      <c r="G123" s="592"/>
      <c r="H123" s="593"/>
      <c r="I123" s="414"/>
      <c r="J123" s="414"/>
      <c r="K123" s="414"/>
      <c r="L123" s="173">
        <v>653</v>
      </c>
      <c r="M123" s="309" t="s">
        <v>416</v>
      </c>
      <c r="N123" s="310">
        <v>852</v>
      </c>
      <c r="O123" s="311">
        <v>10</v>
      </c>
      <c r="P123" s="311">
        <v>0</v>
      </c>
      <c r="Q123" s="311"/>
      <c r="R123" s="311"/>
      <c r="S123" s="311"/>
      <c r="T123" s="311"/>
      <c r="U123" s="311">
        <v>10</v>
      </c>
      <c r="V123" s="311">
        <v>0</v>
      </c>
      <c r="W123" s="311">
        <v>10</v>
      </c>
      <c r="X123" s="311">
        <v>0</v>
      </c>
    </row>
    <row r="124" spans="4:24" ht="15">
      <c r="D124" s="590" t="s">
        <v>408</v>
      </c>
      <c r="E124" s="586"/>
      <c r="F124" s="586"/>
      <c r="G124" s="587"/>
      <c r="H124" s="342"/>
      <c r="I124" s="342"/>
      <c r="J124" s="342"/>
      <c r="K124" s="342"/>
      <c r="L124" s="177"/>
      <c r="M124" s="309" t="s">
        <v>485</v>
      </c>
      <c r="N124" s="310">
        <v>111</v>
      </c>
      <c r="O124" s="311">
        <v>643</v>
      </c>
      <c r="P124" s="311">
        <v>0</v>
      </c>
      <c r="Q124" s="311"/>
      <c r="R124" s="311"/>
      <c r="S124" s="311"/>
      <c r="T124" s="311"/>
      <c r="U124" s="311">
        <v>643</v>
      </c>
      <c r="V124" s="311">
        <v>0</v>
      </c>
      <c r="W124" s="311">
        <v>643</v>
      </c>
      <c r="X124" s="311">
        <v>0</v>
      </c>
    </row>
    <row r="125" spans="4:24" ht="40.5" customHeight="1">
      <c r="D125" s="585" t="s">
        <v>425</v>
      </c>
      <c r="E125" s="586"/>
      <c r="F125" s="586"/>
      <c r="G125" s="587"/>
      <c r="H125" s="343"/>
      <c r="I125" s="343"/>
      <c r="J125" s="343"/>
      <c r="K125" s="343"/>
      <c r="L125" s="178"/>
      <c r="M125" s="309" t="s">
        <v>485</v>
      </c>
      <c r="N125" s="310">
        <v>119</v>
      </c>
      <c r="O125" s="311">
        <v>185.5</v>
      </c>
      <c r="P125" s="311">
        <v>0</v>
      </c>
      <c r="Q125" s="311"/>
      <c r="R125" s="311"/>
      <c r="S125" s="311"/>
      <c r="T125" s="311"/>
      <c r="U125" s="311">
        <v>185.5</v>
      </c>
      <c r="V125" s="311">
        <v>0</v>
      </c>
      <c r="W125" s="311">
        <v>185.5</v>
      </c>
      <c r="X125" s="311">
        <v>0</v>
      </c>
    </row>
    <row r="126" spans="4:24" ht="21" customHeight="1">
      <c r="D126" s="590" t="s">
        <v>408</v>
      </c>
      <c r="E126" s="586"/>
      <c r="F126" s="586"/>
      <c r="G126" s="587"/>
      <c r="H126" s="342"/>
      <c r="I126" s="342"/>
      <c r="J126" s="342"/>
      <c r="K126" s="342"/>
      <c r="L126" s="177"/>
      <c r="M126" s="309" t="s">
        <v>586</v>
      </c>
      <c r="N126" s="310">
        <v>111</v>
      </c>
      <c r="O126" s="311">
        <v>34</v>
      </c>
      <c r="P126" s="311">
        <v>0</v>
      </c>
      <c r="Q126" s="311"/>
      <c r="R126" s="311"/>
      <c r="S126" s="311"/>
      <c r="T126" s="311"/>
      <c r="U126" s="311">
        <v>34</v>
      </c>
      <c r="V126" s="311">
        <v>0</v>
      </c>
      <c r="W126" s="311">
        <v>34</v>
      </c>
      <c r="X126" s="311">
        <v>0</v>
      </c>
    </row>
    <row r="127" spans="4:24" ht="40.5" customHeight="1">
      <c r="D127" s="585" t="s">
        <v>425</v>
      </c>
      <c r="E127" s="586"/>
      <c r="F127" s="586"/>
      <c r="G127" s="587"/>
      <c r="H127" s="343"/>
      <c r="I127" s="343"/>
      <c r="J127" s="343"/>
      <c r="K127" s="343"/>
      <c r="L127" s="178"/>
      <c r="M127" s="309" t="s">
        <v>586</v>
      </c>
      <c r="N127" s="310">
        <v>119</v>
      </c>
      <c r="O127" s="311">
        <v>10</v>
      </c>
      <c r="P127" s="311">
        <v>0</v>
      </c>
      <c r="Q127" s="311"/>
      <c r="R127" s="311"/>
      <c r="S127" s="311"/>
      <c r="T127" s="311"/>
      <c r="U127" s="311">
        <v>10</v>
      </c>
      <c r="V127" s="311">
        <v>0</v>
      </c>
      <c r="W127" s="311">
        <v>10</v>
      </c>
      <c r="X127" s="311">
        <v>0</v>
      </c>
    </row>
    <row r="128" spans="4:24" ht="54" customHeight="1">
      <c r="D128" s="580" t="s">
        <v>533</v>
      </c>
      <c r="E128" s="580"/>
      <c r="F128" s="580"/>
      <c r="G128" s="580"/>
      <c r="H128" s="465"/>
      <c r="I128" s="465"/>
      <c r="J128" s="465"/>
      <c r="K128" s="465"/>
      <c r="L128" s="460">
        <v>653</v>
      </c>
      <c r="M128" s="457" t="s">
        <v>417</v>
      </c>
      <c r="N128" s="461">
        <v>0</v>
      </c>
      <c r="O128" s="462">
        <f aca="true" t="shared" si="37" ref="O128:T128">O129+O134</f>
        <v>1311.2</v>
      </c>
      <c r="P128" s="462">
        <f t="shared" si="37"/>
        <v>0</v>
      </c>
      <c r="Q128" s="462">
        <f t="shared" si="37"/>
        <v>2698.2612200000003</v>
      </c>
      <c r="R128" s="462">
        <f t="shared" si="37"/>
        <v>0</v>
      </c>
      <c r="S128" s="462">
        <f t="shared" si="37"/>
        <v>2753.8952870000003</v>
      </c>
      <c r="T128" s="462">
        <f t="shared" si="37"/>
        <v>0</v>
      </c>
      <c r="U128" s="462">
        <f>U129+U134</f>
        <v>1261.2</v>
      </c>
      <c r="V128" s="462">
        <f>V129+V134</f>
        <v>0</v>
      </c>
      <c r="W128" s="462">
        <f>W129+W134</f>
        <v>1261.2</v>
      </c>
      <c r="X128" s="462">
        <f>X129+X134</f>
        <v>0</v>
      </c>
    </row>
    <row r="129" spans="4:24" ht="60.75" customHeight="1">
      <c r="D129" s="553" t="s">
        <v>201</v>
      </c>
      <c r="E129" s="554"/>
      <c r="F129" s="554"/>
      <c r="G129" s="554"/>
      <c r="H129" s="554"/>
      <c r="I129" s="554"/>
      <c r="J129" s="554"/>
      <c r="K129" s="555"/>
      <c r="L129" s="173"/>
      <c r="M129" s="310" t="s">
        <v>418</v>
      </c>
      <c r="N129" s="310">
        <v>100</v>
      </c>
      <c r="O129" s="311">
        <f aca="true" t="shared" si="38" ref="O129:X129">O130</f>
        <v>661.2</v>
      </c>
      <c r="P129" s="311">
        <f t="shared" si="38"/>
        <v>0</v>
      </c>
      <c r="Q129" s="311">
        <f t="shared" si="38"/>
        <v>1586.54117</v>
      </c>
      <c r="R129" s="311">
        <f t="shared" si="38"/>
        <v>0</v>
      </c>
      <c r="S129" s="311">
        <f t="shared" si="38"/>
        <v>1735.195287</v>
      </c>
      <c r="T129" s="311">
        <f t="shared" si="38"/>
        <v>0</v>
      </c>
      <c r="U129" s="311">
        <f t="shared" si="38"/>
        <v>661.2</v>
      </c>
      <c r="V129" s="311">
        <f t="shared" si="38"/>
        <v>0</v>
      </c>
      <c r="W129" s="311">
        <f t="shared" si="38"/>
        <v>661.2</v>
      </c>
      <c r="X129" s="311">
        <f t="shared" si="38"/>
        <v>0</v>
      </c>
    </row>
    <row r="130" spans="4:24" ht="15">
      <c r="D130" s="553" t="s">
        <v>211</v>
      </c>
      <c r="E130" s="554"/>
      <c r="F130" s="554"/>
      <c r="G130" s="554"/>
      <c r="H130" s="554"/>
      <c r="I130" s="554"/>
      <c r="J130" s="554"/>
      <c r="K130" s="555"/>
      <c r="L130" s="173"/>
      <c r="M130" s="309" t="s">
        <v>418</v>
      </c>
      <c r="N130" s="310">
        <v>110</v>
      </c>
      <c r="O130" s="311">
        <f>SUM(O131+O132+O133)</f>
        <v>661.2</v>
      </c>
      <c r="P130" s="311">
        <f>SUM(P131+P132)</f>
        <v>0</v>
      </c>
      <c r="Q130" s="311">
        <f>SUM(Q131+Q132)</f>
        <v>1586.54117</v>
      </c>
      <c r="R130" s="311">
        <f>SUM(R131+R132)</f>
        <v>0</v>
      </c>
      <c r="S130" s="311">
        <f>SUM(S131+S132)</f>
        <v>1735.195287</v>
      </c>
      <c r="T130" s="311">
        <f>SUM(T131+T132)</f>
        <v>0</v>
      </c>
      <c r="U130" s="311">
        <f>SUM(U131+U132+U133)</f>
        <v>661.2</v>
      </c>
      <c r="V130" s="311">
        <f>SUM(V131+V132)</f>
        <v>0</v>
      </c>
      <c r="W130" s="311">
        <f>SUM(W131+W132+W133)</f>
        <v>661.2</v>
      </c>
      <c r="X130" s="311">
        <f>SUM(X131+X132)</f>
        <v>0</v>
      </c>
    </row>
    <row r="131" spans="4:24" ht="24" customHeight="1">
      <c r="D131" s="553" t="s">
        <v>320</v>
      </c>
      <c r="E131" s="554"/>
      <c r="F131" s="554"/>
      <c r="G131" s="554"/>
      <c r="H131" s="554"/>
      <c r="I131" s="554"/>
      <c r="J131" s="554"/>
      <c r="K131" s="555"/>
      <c r="L131" s="173">
        <v>653</v>
      </c>
      <c r="M131" s="309" t="s">
        <v>418</v>
      </c>
      <c r="N131" s="310">
        <v>111</v>
      </c>
      <c r="O131" s="311">
        <v>504</v>
      </c>
      <c r="P131" s="311">
        <v>0</v>
      </c>
      <c r="Q131" s="311">
        <v>1486.54117</v>
      </c>
      <c r="R131" s="311">
        <v>0</v>
      </c>
      <c r="S131" s="311">
        <f>1486.54117*1.1</f>
        <v>1635.195287</v>
      </c>
      <c r="T131" s="311">
        <v>0</v>
      </c>
      <c r="U131" s="311">
        <v>504</v>
      </c>
      <c r="V131" s="311">
        <v>0</v>
      </c>
      <c r="W131" s="311">
        <v>504</v>
      </c>
      <c r="X131" s="311">
        <v>0</v>
      </c>
    </row>
    <row r="132" spans="4:24" ht="39.75" customHeight="1">
      <c r="D132" s="553" t="s">
        <v>324</v>
      </c>
      <c r="E132" s="554"/>
      <c r="F132" s="554"/>
      <c r="G132" s="554"/>
      <c r="H132" s="554"/>
      <c r="I132" s="554"/>
      <c r="J132" s="554"/>
      <c r="K132" s="555"/>
      <c r="L132" s="173">
        <v>653</v>
      </c>
      <c r="M132" s="309" t="s">
        <v>418</v>
      </c>
      <c r="N132" s="310">
        <v>112</v>
      </c>
      <c r="O132" s="311">
        <v>5</v>
      </c>
      <c r="P132" s="311">
        <v>0</v>
      </c>
      <c r="Q132" s="311">
        <v>100</v>
      </c>
      <c r="R132" s="311">
        <v>0</v>
      </c>
      <c r="S132" s="311">
        <v>100</v>
      </c>
      <c r="T132" s="311">
        <v>0</v>
      </c>
      <c r="U132" s="311">
        <v>5</v>
      </c>
      <c r="V132" s="311">
        <v>0</v>
      </c>
      <c r="W132" s="311">
        <v>5</v>
      </c>
      <c r="X132" s="311">
        <v>0</v>
      </c>
    </row>
    <row r="133" spans="4:24" ht="34.5" customHeight="1">
      <c r="D133" s="582" t="s">
        <v>425</v>
      </c>
      <c r="E133" s="583"/>
      <c r="F133" s="583"/>
      <c r="G133" s="584"/>
      <c r="H133" s="414"/>
      <c r="I133" s="414"/>
      <c r="J133" s="414"/>
      <c r="K133" s="414"/>
      <c r="L133" s="173"/>
      <c r="M133" s="309" t="s">
        <v>418</v>
      </c>
      <c r="N133" s="310">
        <v>119</v>
      </c>
      <c r="O133" s="311">
        <v>152.2</v>
      </c>
      <c r="P133" s="311">
        <v>0</v>
      </c>
      <c r="Q133" s="311"/>
      <c r="R133" s="311"/>
      <c r="S133" s="311"/>
      <c r="T133" s="311"/>
      <c r="U133" s="311">
        <v>152.2</v>
      </c>
      <c r="V133" s="311">
        <v>0</v>
      </c>
      <c r="W133" s="311">
        <v>152.2</v>
      </c>
      <c r="X133" s="311">
        <v>0</v>
      </c>
    </row>
    <row r="134" spans="4:24" ht="41.25" customHeight="1">
      <c r="D134" s="553" t="s">
        <v>206</v>
      </c>
      <c r="E134" s="554"/>
      <c r="F134" s="554"/>
      <c r="G134" s="554"/>
      <c r="H134" s="554"/>
      <c r="I134" s="554"/>
      <c r="J134" s="554"/>
      <c r="K134" s="555"/>
      <c r="L134" s="173"/>
      <c r="M134" s="309" t="s">
        <v>418</v>
      </c>
      <c r="N134" s="310">
        <v>200</v>
      </c>
      <c r="O134" s="311">
        <f aca="true" t="shared" si="39" ref="O134:X135">O135</f>
        <v>650</v>
      </c>
      <c r="P134" s="311">
        <f>P135</f>
        <v>0</v>
      </c>
      <c r="Q134" s="311">
        <f>Q135</f>
        <v>1111.7200500000001</v>
      </c>
      <c r="R134" s="311">
        <f>R135</f>
        <v>0</v>
      </c>
      <c r="S134" s="311">
        <f>S135</f>
        <v>1018.7</v>
      </c>
      <c r="T134" s="311">
        <f>T135</f>
        <v>0</v>
      </c>
      <c r="U134" s="311">
        <f t="shared" si="39"/>
        <v>600</v>
      </c>
      <c r="V134" s="311">
        <f>V135</f>
        <v>0</v>
      </c>
      <c r="W134" s="311">
        <f t="shared" si="39"/>
        <v>600</v>
      </c>
      <c r="X134" s="311">
        <f>X135</f>
        <v>0</v>
      </c>
    </row>
    <row r="135" spans="4:24" ht="42.75" customHeight="1">
      <c r="D135" s="553" t="s">
        <v>203</v>
      </c>
      <c r="E135" s="554"/>
      <c r="F135" s="554"/>
      <c r="G135" s="554"/>
      <c r="H135" s="554"/>
      <c r="I135" s="554"/>
      <c r="J135" s="554"/>
      <c r="K135" s="555"/>
      <c r="L135" s="173"/>
      <c r="M135" s="309" t="s">
        <v>418</v>
      </c>
      <c r="N135" s="310">
        <v>240</v>
      </c>
      <c r="O135" s="311">
        <f t="shared" si="39"/>
        <v>650</v>
      </c>
      <c r="P135" s="311">
        <f t="shared" si="39"/>
        <v>0</v>
      </c>
      <c r="Q135" s="311">
        <f t="shared" si="39"/>
        <v>1111.7200500000001</v>
      </c>
      <c r="R135" s="311">
        <f t="shared" si="39"/>
        <v>0</v>
      </c>
      <c r="S135" s="311">
        <f t="shared" si="39"/>
        <v>1018.7</v>
      </c>
      <c r="T135" s="311">
        <f t="shared" si="39"/>
        <v>0</v>
      </c>
      <c r="U135" s="311">
        <f t="shared" si="39"/>
        <v>600</v>
      </c>
      <c r="V135" s="311">
        <f t="shared" si="39"/>
        <v>0</v>
      </c>
      <c r="W135" s="311">
        <f t="shared" si="39"/>
        <v>600</v>
      </c>
      <c r="X135" s="311">
        <f t="shared" si="39"/>
        <v>0</v>
      </c>
    </row>
    <row r="136" spans="4:24" ht="40.5" customHeight="1">
      <c r="D136" s="581" t="s">
        <v>321</v>
      </c>
      <c r="E136" s="581"/>
      <c r="F136" s="581"/>
      <c r="G136" s="581"/>
      <c r="H136" s="581"/>
      <c r="I136" s="344"/>
      <c r="J136" s="344"/>
      <c r="K136" s="344"/>
      <c r="L136" s="173">
        <v>653</v>
      </c>
      <c r="M136" s="309" t="s">
        <v>418</v>
      </c>
      <c r="N136" s="310">
        <v>244</v>
      </c>
      <c r="O136" s="311">
        <v>650</v>
      </c>
      <c r="P136" s="311">
        <v>0</v>
      </c>
      <c r="Q136" s="311">
        <f>1177.82005-55.3-10.8</f>
        <v>1111.7200500000001</v>
      </c>
      <c r="R136" s="311">
        <v>0</v>
      </c>
      <c r="S136" s="311">
        <f>1072-53.3</f>
        <v>1018.7</v>
      </c>
      <c r="T136" s="311">
        <v>0</v>
      </c>
      <c r="U136" s="311">
        <v>600</v>
      </c>
      <c r="V136" s="311">
        <v>0</v>
      </c>
      <c r="W136" s="311">
        <v>600</v>
      </c>
      <c r="X136" s="311">
        <v>0</v>
      </c>
    </row>
  </sheetData>
  <sheetProtection/>
  <mergeCells count="144">
    <mergeCell ref="D6:X7"/>
    <mergeCell ref="M9:N10"/>
    <mergeCell ref="O9:O11"/>
    <mergeCell ref="P9:P11"/>
    <mergeCell ref="Q9:T9"/>
    <mergeCell ref="U9:U11"/>
    <mergeCell ref="R10:R11"/>
    <mergeCell ref="S10:S11"/>
    <mergeCell ref="T10:T11"/>
    <mergeCell ref="D9:J11"/>
    <mergeCell ref="V1:X1"/>
    <mergeCell ref="V2:X2"/>
    <mergeCell ref="V3:X3"/>
    <mergeCell ref="V4:X4"/>
    <mergeCell ref="V5:X5"/>
    <mergeCell ref="D12:G12"/>
    <mergeCell ref="V9:V11"/>
    <mergeCell ref="W9:W11"/>
    <mergeCell ref="X9:X11"/>
    <mergeCell ref="Q10:Q11"/>
    <mergeCell ref="D75:K75"/>
    <mergeCell ref="D76:H76"/>
    <mergeCell ref="D77:K77"/>
    <mergeCell ref="D78:G78"/>
    <mergeCell ref="D79:G79"/>
    <mergeCell ref="D74:G74"/>
    <mergeCell ref="D80:K80"/>
    <mergeCell ref="D81:K81"/>
    <mergeCell ref="D82:K82"/>
    <mergeCell ref="D83:K83"/>
    <mergeCell ref="D84:K84"/>
    <mergeCell ref="D85:K85"/>
    <mergeCell ref="D99:K99"/>
    <mergeCell ref="D100:K100"/>
    <mergeCell ref="D93:G93"/>
    <mergeCell ref="D94:K94"/>
    <mergeCell ref="D92:H92"/>
    <mergeCell ref="D86:G86"/>
    <mergeCell ref="D64:K64"/>
    <mergeCell ref="D65:K65"/>
    <mergeCell ref="D66:K66"/>
    <mergeCell ref="D72:K72"/>
    <mergeCell ref="D73:K73"/>
    <mergeCell ref="D101:K101"/>
    <mergeCell ref="D95:K95"/>
    <mergeCell ref="D96:K96"/>
    <mergeCell ref="D97:K97"/>
    <mergeCell ref="D98:K98"/>
    <mergeCell ref="D108:K108"/>
    <mergeCell ref="D67:K67"/>
    <mergeCell ref="D68:K68"/>
    <mergeCell ref="D34:K34"/>
    <mergeCell ref="D63:K63"/>
    <mergeCell ref="D103:K103"/>
    <mergeCell ref="D104:H104"/>
    <mergeCell ref="D105:K105"/>
    <mergeCell ref="D106:G106"/>
    <mergeCell ref="D102:G102"/>
    <mergeCell ref="D121:K121"/>
    <mergeCell ref="D122:K122"/>
    <mergeCell ref="D123:H123"/>
    <mergeCell ref="D111:G111"/>
    <mergeCell ref="D112:K112"/>
    <mergeCell ref="D61:K61"/>
    <mergeCell ref="D62:K62"/>
    <mergeCell ref="D109:K109"/>
    <mergeCell ref="D110:K110"/>
    <mergeCell ref="D107:K107"/>
    <mergeCell ref="D127:G127"/>
    <mergeCell ref="D125:G125"/>
    <mergeCell ref="D58:H58"/>
    <mergeCell ref="D59:G59"/>
    <mergeCell ref="D113:K113"/>
    <mergeCell ref="D114:K114"/>
    <mergeCell ref="D115:K115"/>
    <mergeCell ref="D126:G126"/>
    <mergeCell ref="D124:G124"/>
    <mergeCell ref="D116:K116"/>
    <mergeCell ref="D128:G128"/>
    <mergeCell ref="D129:K129"/>
    <mergeCell ref="D51:G51"/>
    <mergeCell ref="D52:K52"/>
    <mergeCell ref="D53:K53"/>
    <mergeCell ref="D54:K54"/>
    <mergeCell ref="D55:K55"/>
    <mergeCell ref="D56:K56"/>
    <mergeCell ref="D57:K57"/>
    <mergeCell ref="D117:G117"/>
    <mergeCell ref="D136:H136"/>
    <mergeCell ref="D120:K120"/>
    <mergeCell ref="D119:K119"/>
    <mergeCell ref="D118:K118"/>
    <mergeCell ref="D130:K130"/>
    <mergeCell ref="D131:K131"/>
    <mergeCell ref="D132:K132"/>
    <mergeCell ref="D133:G133"/>
    <mergeCell ref="D134:K134"/>
    <mergeCell ref="D135:K135"/>
    <mergeCell ref="D50:H50"/>
    <mergeCell ref="D91:K91"/>
    <mergeCell ref="D90:K90"/>
    <mergeCell ref="D89:K89"/>
    <mergeCell ref="D88:K88"/>
    <mergeCell ref="D87:K87"/>
    <mergeCell ref="D60:H60"/>
    <mergeCell ref="D69:G69"/>
    <mergeCell ref="D70:K70"/>
    <mergeCell ref="D71:K71"/>
    <mergeCell ref="D13:G13"/>
    <mergeCell ref="D14:G14"/>
    <mergeCell ref="D15:G15"/>
    <mergeCell ref="D48:K48"/>
    <mergeCell ref="D44:K44"/>
    <mergeCell ref="D49:K49"/>
    <mergeCell ref="D35:K35"/>
    <mergeCell ref="D36:K36"/>
    <mergeCell ref="D32:G32"/>
    <mergeCell ref="D33:G33"/>
    <mergeCell ref="D16:K16"/>
    <mergeCell ref="D17:K17"/>
    <mergeCell ref="D18:K18"/>
    <mergeCell ref="D19:K19"/>
    <mergeCell ref="D20:K20"/>
    <mergeCell ref="D21:K21"/>
    <mergeCell ref="D24:K24"/>
    <mergeCell ref="D25:K25"/>
    <mergeCell ref="D26:K26"/>
    <mergeCell ref="D27:K27"/>
    <mergeCell ref="D22:K22"/>
    <mergeCell ref="D23:G23"/>
    <mergeCell ref="D28:K28"/>
    <mergeCell ref="D29:K29"/>
    <mergeCell ref="D30:K30"/>
    <mergeCell ref="D31:K31"/>
    <mergeCell ref="D37:G37"/>
    <mergeCell ref="D38:K38"/>
    <mergeCell ref="D39:K39"/>
    <mergeCell ref="D45:G45"/>
    <mergeCell ref="D46:K46"/>
    <mergeCell ref="D47:K47"/>
    <mergeCell ref="D40:G40"/>
    <mergeCell ref="D41:K41"/>
    <mergeCell ref="D42:K42"/>
    <mergeCell ref="D43:K43"/>
  </mergeCells>
  <printOptions/>
  <pageMargins left="0.2362204724409449" right="0.2362204724409449" top="0.1968503937007874" bottom="0.15748031496062992" header="0.31496062992125984" footer="0.31496062992125984"/>
  <pageSetup fitToHeight="1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admin</cp:lastModifiedBy>
  <cp:lastPrinted>2016-12-08T14:35:46Z</cp:lastPrinted>
  <dcterms:created xsi:type="dcterms:W3CDTF">2010-11-01T11:35:27Z</dcterms:created>
  <dcterms:modified xsi:type="dcterms:W3CDTF">2016-12-08T14:56:21Z</dcterms:modified>
  <cp:category/>
  <cp:version/>
  <cp:contentType/>
  <cp:contentStatus/>
</cp:coreProperties>
</file>