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1" sheetId="2" r:id="rId1"/>
    <sheet name="приложение 2" sheetId="12" r:id="rId2"/>
    <sheet name="Приложение 12" sheetId="14" r:id="rId3"/>
    <sheet name="приложение 4" sheetId="4" r:id="rId4"/>
    <sheet name="приложение 5" sheetId="11" r:id="rId5"/>
    <sheet name="приложение 6" sheetId="13" r:id="rId6"/>
  </sheets>
  <definedNames>
    <definedName name="_xlnm._FilterDatabase" localSheetId="2" hidden="1">'Приложение 12'!$A$1:$N$121</definedName>
    <definedName name="_xlnm.Print_Area" localSheetId="2">'Приложение 12'!$A$1:$O$121</definedName>
  </definedNames>
  <calcPr calcId="124519"/>
</workbook>
</file>

<file path=xl/calcChain.xml><?xml version="1.0" encoding="utf-8"?>
<calcChain xmlns="http://schemas.openxmlformats.org/spreadsheetml/2006/main">
  <c r="D10" i="2"/>
  <c r="E25" i="4"/>
  <c r="D25"/>
  <c r="D23" s="1"/>
  <c r="E36"/>
  <c r="D36"/>
  <c r="E34"/>
  <c r="D34"/>
  <c r="E32"/>
  <c r="D32"/>
  <c r="E31"/>
  <c r="D31"/>
  <c r="E29"/>
  <c r="D29"/>
  <c r="E28"/>
  <c r="D28"/>
  <c r="E27"/>
  <c r="D27"/>
  <c r="E24"/>
  <c r="E23" s="1"/>
  <c r="D24"/>
  <c r="E22"/>
  <c r="D22"/>
  <c r="E21"/>
  <c r="D21"/>
  <c r="E20"/>
  <c r="D20"/>
  <c r="E18"/>
  <c r="D18"/>
  <c r="E16"/>
  <c r="D16"/>
  <c r="E15"/>
  <c r="D15"/>
  <c r="E14"/>
  <c r="D14"/>
  <c r="E13"/>
  <c r="D13"/>
  <c r="E12"/>
  <c r="D12"/>
  <c r="O28" i="14"/>
  <c r="O121"/>
  <c r="O120"/>
  <c r="O119"/>
  <c r="O108"/>
  <c r="O105"/>
  <c r="O96"/>
  <c r="N78"/>
  <c r="N77" s="1"/>
  <c r="O78"/>
  <c r="O77" s="1"/>
  <c r="O42"/>
  <c r="O41"/>
  <c r="O39"/>
  <c r="O27"/>
  <c r="O18"/>
  <c r="O17"/>
  <c r="O15" s="1"/>
  <c r="O21"/>
  <c r="O20" s="1"/>
  <c r="O25"/>
  <c r="O24" s="1"/>
  <c r="O34"/>
  <c r="O40"/>
  <c r="O43"/>
  <c r="O49"/>
  <c r="O48" s="1"/>
  <c r="O47" s="1"/>
  <c r="O53"/>
  <c r="O52" s="1"/>
  <c r="O57"/>
  <c r="O56" s="1"/>
  <c r="O60"/>
  <c r="O62"/>
  <c r="O66"/>
  <c r="O68"/>
  <c r="O72"/>
  <c r="O74"/>
  <c r="O71" s="1"/>
  <c r="O84"/>
  <c r="O83" s="1"/>
  <c r="O86"/>
  <c r="O88"/>
  <c r="O91"/>
  <c r="O90" s="1"/>
  <c r="O95"/>
  <c r="O97"/>
  <c r="O99"/>
  <c r="O111"/>
  <c r="O110" s="1"/>
  <c r="O109" s="1"/>
  <c r="O114"/>
  <c r="O113" s="1"/>
  <c r="N121"/>
  <c r="N119"/>
  <c r="N114"/>
  <c r="N113" s="1"/>
  <c r="N111"/>
  <c r="N110" s="1"/>
  <c r="N109" s="1"/>
  <c r="N108"/>
  <c r="N105"/>
  <c r="N104" s="1"/>
  <c r="N103" s="1"/>
  <c r="N99"/>
  <c r="N97"/>
  <c r="N95"/>
  <c r="N91"/>
  <c r="N90" s="1"/>
  <c r="N88"/>
  <c r="N73" s="1"/>
  <c r="N86"/>
  <c r="N84"/>
  <c r="N83" s="1"/>
  <c r="N74"/>
  <c r="N71" s="1"/>
  <c r="N70" s="1"/>
  <c r="N72"/>
  <c r="N68"/>
  <c r="N66"/>
  <c r="N65" s="1"/>
  <c r="N62"/>
  <c r="N60"/>
  <c r="N57"/>
  <c r="N56"/>
  <c r="N53"/>
  <c r="N52" s="1"/>
  <c r="N49"/>
  <c r="N48" s="1"/>
  <c r="N47" s="1"/>
  <c r="N43"/>
  <c r="N42"/>
  <c r="N41"/>
  <c r="N40"/>
  <c r="N35"/>
  <c r="N34" s="1"/>
  <c r="N27"/>
  <c r="N25"/>
  <c r="N24" s="1"/>
  <c r="N21"/>
  <c r="N20" s="1"/>
  <c r="N17"/>
  <c r="N15" s="1"/>
  <c r="I53" i="12"/>
  <c r="J21"/>
  <c r="J20" s="1"/>
  <c r="I21"/>
  <c r="I20" s="1"/>
  <c r="J19"/>
  <c r="I19"/>
  <c r="I18" s="1"/>
  <c r="J16"/>
  <c r="I16"/>
  <c r="J15"/>
  <c r="I15"/>
  <c r="D20" i="2"/>
  <c r="C20"/>
  <c r="D18"/>
  <c r="C18"/>
  <c r="D15"/>
  <c r="C15"/>
  <c r="C12" s="1"/>
  <c r="D14"/>
  <c r="C14"/>
  <c r="I52" i="12"/>
  <c r="I51" s="1"/>
  <c r="C37" i="2"/>
  <c r="J47" i="12"/>
  <c r="J46" s="1"/>
  <c r="I47"/>
  <c r="I46" s="1"/>
  <c r="J39"/>
  <c r="I39"/>
  <c r="J44"/>
  <c r="J42"/>
  <c r="J41" s="1"/>
  <c r="J29"/>
  <c r="J27"/>
  <c r="J23"/>
  <c r="J22" s="1"/>
  <c r="J13"/>
  <c r="J12" s="1"/>
  <c r="J52"/>
  <c r="J51" s="1"/>
  <c r="J64"/>
  <c r="I64"/>
  <c r="I44"/>
  <c r="J18"/>
  <c r="D36" i="2"/>
  <c r="D32"/>
  <c r="D29"/>
  <c r="D26"/>
  <c r="C23"/>
  <c r="D23"/>
  <c r="D21"/>
  <c r="C29"/>
  <c r="D34"/>
  <c r="C34"/>
  <c r="C32"/>
  <c r="C26"/>
  <c r="C21"/>
  <c r="C19"/>
  <c r="C17"/>
  <c r="D33" i="4"/>
  <c r="D18" i="11"/>
  <c r="D17" s="1"/>
  <c r="D16" s="1"/>
  <c r="C18"/>
  <c r="C17" s="1"/>
  <c r="C16" s="1"/>
  <c r="D14"/>
  <c r="D13" s="1"/>
  <c r="D12" s="1"/>
  <c r="C14"/>
  <c r="C13" s="1"/>
  <c r="C12" s="1"/>
  <c r="K18" i="13"/>
  <c r="K17" s="1"/>
  <c r="K16" s="1"/>
  <c r="K14"/>
  <c r="K13" s="1"/>
  <c r="K12" s="1"/>
  <c r="J18"/>
  <c r="J17" s="1"/>
  <c r="J16" s="1"/>
  <c r="J14"/>
  <c r="J13" s="1"/>
  <c r="J12" s="1"/>
  <c r="I27" i="12"/>
  <c r="I29"/>
  <c r="I33"/>
  <c r="I32" s="1"/>
  <c r="J33"/>
  <c r="J32" s="1"/>
  <c r="J36"/>
  <c r="J35" s="1"/>
  <c r="J56"/>
  <c r="J55" s="1"/>
  <c r="J59"/>
  <c r="J61"/>
  <c r="J66"/>
  <c r="I66"/>
  <c r="I61"/>
  <c r="I59"/>
  <c r="I56"/>
  <c r="I55" s="1"/>
  <c r="I42"/>
  <c r="I41" s="1"/>
  <c r="I36"/>
  <c r="I35" s="1"/>
  <c r="I23"/>
  <c r="I22" s="1"/>
  <c r="I13"/>
  <c r="I12" s="1"/>
  <c r="N23" i="14" l="1"/>
  <c r="N37"/>
  <c r="N93"/>
  <c r="N59"/>
  <c r="O118"/>
  <c r="O116" s="1"/>
  <c r="O104"/>
  <c r="O103" s="1"/>
  <c r="O101" s="1"/>
  <c r="N55"/>
  <c r="O81"/>
  <c r="O94"/>
  <c r="O82" s="1"/>
  <c r="O73"/>
  <c r="O70"/>
  <c r="O65"/>
  <c r="O64"/>
  <c r="O59"/>
  <c r="O38"/>
  <c r="O36" s="1"/>
  <c r="O32"/>
  <c r="O33"/>
  <c r="O16"/>
  <c r="O23"/>
  <c r="O55"/>
  <c r="O51" s="1"/>
  <c r="O37"/>
  <c r="O93"/>
  <c r="N38"/>
  <c r="N36" s="1"/>
  <c r="N64"/>
  <c r="N51" s="1"/>
  <c r="N118"/>
  <c r="N117" s="1"/>
  <c r="N94"/>
  <c r="N82" s="1"/>
  <c r="N101"/>
  <c r="N33"/>
  <c r="N32"/>
  <c r="N81"/>
  <c r="N80" s="1"/>
  <c r="N102"/>
  <c r="N16"/>
  <c r="I63" i="12"/>
  <c r="I50" s="1"/>
  <c r="I49" s="1"/>
  <c r="I10" s="1"/>
  <c r="I38"/>
  <c r="C16" i="2"/>
  <c r="D12"/>
  <c r="J63" i="12"/>
  <c r="J38"/>
  <c r="E33" i="4"/>
  <c r="C11" i="11"/>
  <c r="C20" s="1"/>
  <c r="J26" i="12"/>
  <c r="J25" s="1"/>
  <c r="J31"/>
  <c r="I26"/>
  <c r="I25" s="1"/>
  <c r="C36" i="2"/>
  <c r="C11"/>
  <c r="D11" i="11"/>
  <c r="D20" s="1"/>
  <c r="K11" i="13"/>
  <c r="K20" s="1"/>
  <c r="J11"/>
  <c r="J20" s="1"/>
  <c r="I31" i="12"/>
  <c r="J17"/>
  <c r="J58"/>
  <c r="I58"/>
  <c r="I17"/>
  <c r="O102" i="14" l="1"/>
  <c r="O117"/>
  <c r="O14"/>
  <c r="N128"/>
  <c r="O80"/>
  <c r="N116"/>
  <c r="N124" s="1"/>
  <c r="N127" s="1"/>
  <c r="N14"/>
  <c r="N13" s="1"/>
  <c r="N129"/>
  <c r="J11" i="12"/>
  <c r="D26" i="4"/>
  <c r="J50" i="12"/>
  <c r="J49" s="1"/>
  <c r="I11"/>
  <c r="C10" i="2"/>
  <c r="O13" i="14" l="1"/>
  <c r="N130"/>
  <c r="J10" i="12"/>
  <c r="D11" i="4"/>
  <c r="E11" l="1"/>
  <c r="D19"/>
  <c r="D17" i="2"/>
  <c r="E19" i="4" l="1"/>
  <c r="E35"/>
  <c r="D35"/>
  <c r="E30"/>
  <c r="D30"/>
  <c r="E26"/>
  <c r="E17"/>
  <c r="D17"/>
  <c r="D10" l="1"/>
  <c r="E10"/>
  <c r="D19" i="2"/>
  <c r="D16" s="1"/>
  <c r="D11" s="1"/>
</calcChain>
</file>

<file path=xl/sharedStrings.xml><?xml version="1.0" encoding="utf-8"?>
<sst xmlns="http://schemas.openxmlformats.org/spreadsheetml/2006/main" count="918" uniqueCount="336">
  <si>
    <t>сельского поселения Аган</t>
  </si>
  <si>
    <t>Код бюджетной классификации</t>
  </si>
  <si>
    <t>Наименование дохода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</si>
  <si>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</si>
  <si>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</si>
  <si>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</si>
  <si>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</si>
  <si>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</si>
  <si>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</si>
  <si>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</si>
  <si>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</si>
  <si>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</si>
  <si>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</si>
  <si>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</si>
  <si>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</si>
  <si>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</si>
  <si>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
ИМУЩЕСТВА, НАХОДЯЩЕГОСЯ
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</si>
  <si>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</si>
  <si>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автономных учреждений) 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</si>
  <si>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</si>
  <si>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</si>
  <si>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</si>
  <si>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</si>
  <si>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</si>
  <si>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Дотации  на выравнивание бюджетной обеспеченности</t>
  </si>
  <si>
    <t xml:space="preserve">Дотации  бюджетам поселений на поддержку мер по обеспечению сбалансированности бюджетов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</si>
  <si>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</si>
  <si>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</si>
  <si>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</si>
  <si>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000 0 00 00000 00 0000 000</t>
  </si>
  <si>
    <t>000 1 00 00000 00 0000 000</t>
  </si>
  <si>
    <t>Доходы бюджета ИТОГО</t>
  </si>
  <si>
    <t>000 1 01 02000 01 0000 110</t>
  </si>
  <si>
    <t>000 1 11 00000 00 0000 000</t>
  </si>
  <si>
    <t>ГОСУДАРСТВЕННАЯ ПОШЛИНА</t>
  </si>
  <si>
    <t>Приложение 2</t>
  </si>
  <si>
    <t>Наименование</t>
  </si>
  <si>
    <t>Администрация сельского поселения Аган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</si>
  <si>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</si>
  <si>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</si>
  <si>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</si>
  <si>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</si>
  <si>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</si>
  <si>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</si>
  <si>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</si>
  <si>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</si>
  <si>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</si>
  <si>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</si>
  <si>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</si>
  <si>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</si>
  <si>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</si>
  <si>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</si>
  <si>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</si>
  <si>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</si>
  <si>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</si>
  <si>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</si>
  <si>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КУЛЬТУРА И КИНЕМАТОГРАФИЯ</t>
  </si>
  <si>
    <t>Культура</t>
  </si>
  <si>
    <t>Кинематография</t>
  </si>
  <si>
    <t>ФИЗИЧЕСКАЯ КУЛЬТУРА И СПОРТ</t>
  </si>
  <si>
    <t>Физическая культура</t>
  </si>
  <si>
    <t>Приложение 3</t>
  </si>
  <si>
    <t>Раздел</t>
  </si>
  <si>
    <t>Подраздел</t>
  </si>
  <si>
    <t>Культура и кинематография</t>
  </si>
  <si>
    <t>Приложение 4</t>
  </si>
  <si>
    <t>000 01 05 00 00 00 0000 000</t>
  </si>
  <si>
    <t>Изменение остатков средств на счетах по учету средств бюджета</t>
  </si>
  <si>
    <t>Прочие субсидии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</si>
  <si>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</si>
  <si>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</si>
  <si>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поселений</t>
  </si>
  <si>
    <t>000 1 13 00000 00 0000 000</t>
  </si>
  <si>
    <t>ПРОЧИЕ ДОХОДЫ ОТ КОМПЕНСАЦИИ ЗАТРАТ</t>
  </si>
  <si>
    <t>Субвенции на выполнение полномочий государственной регистрации актов гражданского состояния</t>
  </si>
  <si>
    <t>Другие вопросы в области национальной безопасности</t>
  </si>
  <si>
    <t>Дорожное хозяйство</t>
  </si>
  <si>
    <t>Прочие доходы от оказания платных услуг (работ) получателями средств бюджетов поселений</t>
  </si>
  <si>
    <t>Прочая закупка товаров, работ и услуг для государственных (муниципальных) нужд</t>
  </si>
  <si>
    <t>Прочие мероприятия по благоустройству городских округов и поселений</t>
  </si>
  <si>
    <t>Администрация сельского поселения Аган ВСЕГО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</si>
  <si>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</si>
  <si>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</si>
  <si>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</si>
  <si>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</si>
  <si>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</si>
  <si>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</t>
  </si>
  <si>
    <t>Наименование видов истоников внутреннего финансирования дефицита бюджета</t>
  </si>
  <si>
    <t>000 01 05 00 00 00 0000 500</t>
  </si>
  <si>
    <t>Увеличение остатков средств бюджеьов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</si>
  <si>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</si>
  <si>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</si>
  <si>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</si>
  <si>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</si>
  <si>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</si>
  <si>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</si>
  <si>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</si>
  <si>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</si>
  <si>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</si>
  <si>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</si>
  <si>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</si>
  <si>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</si>
  <si>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</si>
  <si>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</si>
  <si>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Всего истоников внутреннего финансирования дифицита бюджета</t>
  </si>
  <si>
    <t>Приложение 1</t>
  </si>
  <si>
    <t>Утверждено         (тыс. руб.)</t>
  </si>
  <si>
    <t>Исполнено            (тыс. руб.)</t>
  </si>
  <si>
    <t>Утверждено            (тыс. руб.)</t>
  </si>
  <si>
    <t>Исполнено               (тыс. руб.)</t>
  </si>
  <si>
    <t>к  решению Совета депутатов</t>
  </si>
  <si>
    <t>000</t>
  </si>
  <si>
    <t>0000</t>
  </si>
  <si>
    <t>00</t>
  </si>
  <si>
    <t>00000</t>
  </si>
  <si>
    <t>1</t>
  </si>
  <si>
    <t>0</t>
  </si>
  <si>
    <t>01</t>
  </si>
  <si>
    <t>01000</t>
  </si>
  <si>
    <t>02000</t>
  </si>
  <si>
    <t>110</t>
  </si>
  <si>
    <t>02010</t>
  </si>
  <si>
    <t>02030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</si>
  <si>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</si>
  <si>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</si>
  <si>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</si>
  <si>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</si>
  <si>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</t>
  </si>
  <si>
    <t>01030</t>
  </si>
  <si>
    <t>10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</si>
  <si>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</si>
  <si>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</si>
  <si>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</si>
  <si>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08</t>
  </si>
  <si>
    <t>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</si>
  <si>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</si>
  <si>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04020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</si>
  <si>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</si>
  <si>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</si>
  <si>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</si>
  <si>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</si>
  <si>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</si>
  <si>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</si>
  <si>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</si>
  <si>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</si>
  <si>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</si>
  <si>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</si>
  <si>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</si>
  <si>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</si>
  <si>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</si>
  <si>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</si>
  <si>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</si>
  <si>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</si>
  <si>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130</t>
  </si>
  <si>
    <t>Прочие доходы от оказания платных услуг (работ)</t>
  </si>
  <si>
    <t>01990</t>
  </si>
  <si>
    <t>01995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</si>
  <si>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</si>
  <si>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</si>
  <si>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</si>
  <si>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02995</t>
  </si>
  <si>
    <t>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</si>
  <si>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</si>
  <si>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</si>
  <si>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</si>
  <si>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06010</t>
  </si>
  <si>
    <t>2</t>
  </si>
  <si>
    <t>02</t>
  </si>
  <si>
    <t>БЕЗВОЗМЕЗДНЫЕ ПОСТУПЛЕНИЯ ОТ ДРУГИХ БЮДЖЕТОВ БЮДЖЕТНОЙ СИСТЕМЫ РОССИЙСКОЙ ФЕДЕРАЦИИ</t>
  </si>
  <si>
    <t>151</t>
  </si>
  <si>
    <t>Дотации на выравнивание бюджетной обеспеченности</t>
  </si>
  <si>
    <t>01001</t>
  </si>
  <si>
    <t>01003</t>
  </si>
  <si>
    <t>Субсидии бюджетам бюджетной системы Российской Федерации (межбюджетные субсидии)</t>
  </si>
  <si>
    <t>Прочие субсидии</t>
  </si>
  <si>
    <t>02999</t>
  </si>
  <si>
    <t>03000</t>
  </si>
  <si>
    <t>Субвенции бюджетам на государственную регистрацию актов гражданского состояния</t>
  </si>
  <si>
    <t>03003</t>
  </si>
  <si>
    <t>03015</t>
  </si>
  <si>
    <t>Субвенции бюджетам на осуществление первичного воинского учета на территориях, где отсутствуют военные комиссариаты</t>
  </si>
  <si>
    <t>04999</t>
  </si>
  <si>
    <t>Прочие межбюджетные трансферты, передаваемые бюджетам</t>
  </si>
  <si>
    <t>СОЦИАЛЬНАЯ ПОЛИТИКА</t>
  </si>
  <si>
    <t>Пенсионное обеспечение</t>
  </si>
  <si>
    <t>Утверждено</t>
  </si>
  <si>
    <t>Исполнено</t>
  </si>
  <si>
    <t>05</t>
  </si>
  <si>
    <t>500</t>
  </si>
  <si>
    <t>Увеличение остатков средств бюджетов</t>
  </si>
  <si>
    <t>510</t>
  </si>
  <si>
    <t>600</t>
  </si>
  <si>
    <t>610</t>
  </si>
  <si>
    <t>Источники внутреннего финансирования дефицитов бюджетов</t>
  </si>
  <si>
    <t>Приложение 5</t>
  </si>
  <si>
    <t>Приложение 6</t>
  </si>
  <si>
    <t>Другие вопросы в области национальной экономики</t>
  </si>
  <si>
    <t>2014 год</t>
  </si>
  <si>
    <t>000 1 01 02010 01 0000 110</t>
  </si>
  <si>
    <t>000 1 01 02030 01 0000 110</t>
  </si>
  <si>
    <t>000 1 06 01030 10 0000 110</t>
  </si>
  <si>
    <t>000  1 06 06013 10 0000 110</t>
  </si>
  <si>
    <t>000 1 08 04020 01 0000 110</t>
  </si>
  <si>
    <t>000 1 11 05013 10 0000 120</t>
  </si>
  <si>
    <t>000 1 11 05035 10 0000 120</t>
  </si>
  <si>
    <t>000 1 13 01995 10 0000 130</t>
  </si>
  <si>
    <t>000 1 13 02995 10 0000 130</t>
  </si>
  <si>
    <t>000 1 14 02053 10 0000 410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</si>
  <si>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</si>
  <si>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000 1 16 00000 00 0000 000</t>
  </si>
  <si>
    <t>ДОХОДЫ ОТ ВОЗМЕЩЕНИЯ 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</si>
  <si>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</si>
  <si>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</si>
  <si>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</si>
  <si>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поселений</t>
  </si>
  <si>
    <t>000 2 02 01001 10 0000 151</t>
  </si>
  <si>
    <t>000 2 02 01003 10 0000 151</t>
  </si>
  <si>
    <t>000 2 02 02999 10 0000 151</t>
  </si>
  <si>
    <t>000 2 02  03003 10 0000 151</t>
  </si>
  <si>
    <t>000 2 02 03015 10 0000 151</t>
  </si>
  <si>
    <t>000 2 02 04999 10 0000 151</t>
  </si>
  <si>
    <t>Утверждено (с учетом изменений и дополнений)</t>
  </si>
  <si>
    <t>000 1 16 33050 10 6000 140</t>
  </si>
  <si>
    <t>Денежные взыскания(штрафы)за нарушения законодательства РФ о размещении заказов на поставки товаров,выполнение работ,оказания услуг для нжд поселений (федеральные государственные органы, Банк России, органы управления государственными фондами Российской Федерации)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</si>
  <si>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</si>
  <si>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</si>
  <si>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16</t>
  </si>
  <si>
    <t xml:space="preserve"> ШТРАФЫ, САНКЦИИ, ВОЗМЕЩЕНИЕ УЩЕРБА</t>
  </si>
  <si>
    <t>33050</t>
  </si>
  <si>
    <t>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</si>
  <si>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</si>
  <si>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</si>
  <si>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</si>
  <si>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</si>
  <si>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</si>
  <si>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02053</t>
  </si>
  <si>
    <t>раздел</t>
  </si>
  <si>
    <t>подраздел</t>
  </si>
  <si>
    <t>целевая статья</t>
  </si>
  <si>
    <t>вид расхода</t>
  </si>
  <si>
    <t>Ведомственная целевая программа "Обеспечение осуществления полномочий администрации сельского поселения Аган на 2014-2016 годы"</t>
  </si>
  <si>
    <t>56.0.0000</t>
  </si>
  <si>
    <t>Глава муниципального образования</t>
  </si>
  <si>
    <t>56.0.0201</t>
  </si>
  <si>
    <t>Фонд оплаты труда и страховых взносов</t>
  </si>
  <si>
    <t>Иные выплаты персоналу, за исключением фонда оплаты труда</t>
  </si>
  <si>
    <t>Центральный аппарат</t>
  </si>
  <si>
    <t>56.0.0211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</si>
  <si>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и органов</t>
  </si>
  <si>
    <t>56.0.0204</t>
  </si>
  <si>
    <t>Выполнение функции органами местного самоуправления</t>
  </si>
  <si>
    <t xml:space="preserve">Уплата налогов, сборов и иных платежей </t>
  </si>
  <si>
    <t>Ведомственная целевая программа "Организация бюджетного процесса в сельском поселении Аган на 2014-2016 годы"</t>
  </si>
  <si>
    <t>51.0.0000</t>
  </si>
  <si>
    <t>51.0.0704</t>
  </si>
  <si>
    <t>Резервные средства</t>
  </si>
  <si>
    <t>Ведомственная целевая программа "Обеспечение деятельности органов местного самоуправления сельского поселения Аган на 2014-2016 годы"</t>
  </si>
  <si>
    <t>54.0.0000</t>
  </si>
  <si>
    <t>Обеспечение деятельности подведомственных учреждений</t>
  </si>
  <si>
    <t>54.0.0059</t>
  </si>
  <si>
    <t>Закупка товаров, работ, услуг в сфере информационно-коммуникационных технологий</t>
  </si>
  <si>
    <t>Условно утвержденные расходы</t>
  </si>
  <si>
    <t>Специальные расходы</t>
  </si>
  <si>
    <t>Осуществление первичного воинского учета на территориях, где отсутствуют военные комиссариаты</t>
  </si>
  <si>
    <t>56.0.5118</t>
  </si>
  <si>
    <t>Органы юстиции</t>
  </si>
  <si>
    <t>Государственная регистрация актов гражданского состояния (ОБ)</t>
  </si>
  <si>
    <t>56.0.5519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</si>
  <si>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2014-2016 годы"</t>
  </si>
  <si>
    <t>55.0.0000</t>
  </si>
  <si>
    <t>Подготовка населения и организаций к действиям в чрезвычайной ситуации в мирное и военное время</t>
  </si>
  <si>
    <t>55.0.2100</t>
  </si>
  <si>
    <t>44.0.0000</t>
  </si>
  <si>
    <t>Субсидии в целях обеспечения страхования имущества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годы".</t>
  </si>
  <si>
    <t>44.0.2100</t>
  </si>
  <si>
    <t>Софинансирование в рамках целевой программы ХМАО-Югры «Снижение рисков и смягчение последствий чрезвычайных ситуаций природного и техногенного характера в ХМАО-Югре на 2012-2014 годы» рекомендуем заменить на  «Софинансирование в рамках государственной программы "Управление государственным имуществом Ханты-Мансийского автономного округа – Югры  на 2014 – 2020 годы"  в рамках муниципальной программы «Управление муниципальным имуществом на территории сельского поселения Аган на 2014−2016 годы»</t>
  </si>
  <si>
    <t>Другие вопросы в области национальной безопасности и правоохранительной деятельности</t>
  </si>
  <si>
    <t>43.0.0000</t>
  </si>
  <si>
    <t>Субсидия в рамках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округе-Югре на 2014-2020 годы» (создание общественных формирований правоохранительной направленности)</t>
  </si>
  <si>
    <t>43.0.2100</t>
  </si>
  <si>
    <t>Софинансирование государственной программы «Профилактика правонарушений в сфере общественного порядка, безопасности дорожного движения, незаконного оборота и злоупотребления наркотиками в  Ханты-Мансийском автономном округе - Югре на 2014-2020 годы» (создание общественных формирований правоохранительной направленности) рамках муниципальной программы  "Профилактика правонарушений в сфере общественного порядка в сельском поселении Аган на 2014–2016 годы"</t>
  </si>
  <si>
    <t>Дорожная деятельность в отношении автомобильных дорог местного значения в границах населенных пунктов поселения</t>
  </si>
  <si>
    <t>муниципальная программа "Развитие транспортной системы на территории сельского поселения Аган на 2014-2016годы"</t>
  </si>
  <si>
    <t>45.0.0000</t>
  </si>
  <si>
    <t>Ведомственная целевая программа "Создание условий для эффективного управления муниципальными финансами и повышение устойчивости бюджета сельского поселения Аган на 2014-2016годы"</t>
  </si>
  <si>
    <t>Содержание и управление дорожным хозяйством</t>
  </si>
  <si>
    <t>45.0.2100</t>
  </si>
  <si>
    <t>16.1.2100</t>
  </si>
  <si>
    <t>ЦП "Мероприятия в области градостроительной деятельности Нижневартовского района</t>
  </si>
  <si>
    <t>10.1.2100</t>
  </si>
  <si>
    <t>42.0.0000</t>
  </si>
  <si>
    <t>Подпрограмма "Создание условий для обеспечения качественными коммунальными услугами"</t>
  </si>
  <si>
    <t>42.1.0000</t>
  </si>
  <si>
    <t>Компенсация выпадающих доходов организациям ,предоставляющим населению жилищные услуги по тарифам, не обеспечивающим возмещение издержек</t>
  </si>
  <si>
    <t>42.1.2100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</si>
  <si>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</si>
  <si>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Мероприятия в области жилищного хозяйства</t>
  </si>
  <si>
    <t>Расходы на реализацию мероприятий подпрограммы "Капитальный ремонт объектов жилищного хозяйства" в рамках МП «Развитие жилищно-коммунального комплекса и повышение энергетической эффективности в Нижневартовском районе на 2014-2020 годы</t>
  </si>
  <si>
    <t>09.4.2100</t>
  </si>
  <si>
    <t>Подпрограмма "Повышение энергоэффективности"</t>
  </si>
  <si>
    <t>42.2.0000</t>
  </si>
  <si>
    <t>42.2.2100</t>
  </si>
  <si>
    <t>Ведомственная целевая программа "Развитие культуры в сельском поселении Аган на 2014–2016 годы"</t>
  </si>
  <si>
    <t>52.0.0000</t>
  </si>
  <si>
    <t>52.0.0059</t>
  </si>
  <si>
    <t>Выполнение функций государственными органами</t>
  </si>
  <si>
    <t>Ведомственная целевая программа "Развитие физической культуры и спорта в сельском поселении Аган на 2014–2016 годы"</t>
  </si>
  <si>
    <t>53.0.0000</t>
  </si>
  <si>
    <t>53.0.0059</t>
  </si>
  <si>
    <t xml:space="preserve">Исполнение бюджета сельского поселени Аган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</si>
  <si>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за 1 полугодие 2014 года</t>
  </si>
  <si>
    <t>000 1 01 02020 01 0000 110</t>
  </si>
  <si>
    <t>17</t>
  </si>
  <si>
    <t>Невыясненные поступления</t>
  </si>
  <si>
    <t>180</t>
  </si>
  <si>
    <t>01050</t>
  </si>
  <si>
    <t>Исполнение бюджета сельского поселения Аган по кодам классификации доходов бюджета за 2014 год</t>
  </si>
  <si>
    <t>Исполнение бюджета сельского поселения Аган по кодам видов доходов, подвидов доходов, классификации операций сектора государственного управления, относящихся к доходам бюджета                                               за  2014 год</t>
  </si>
  <si>
    <t>Исполнение бюджета сельского поселения Аган по разделам и подразделам классификации расходов бюджета за 2014 год</t>
  </si>
  <si>
    <t>Исполнение бюджета сельского поселени Аган по кодам классификации источников финансирования дефицита бюджета за 2014 год</t>
  </si>
  <si>
    <t>за 2014 год</t>
  </si>
  <si>
    <t xml:space="preserve">от                 № </t>
  </si>
  <si>
    <t>000 1 14 06013 10 0000 430</t>
  </si>
  <si>
    <t>10.4.2100</t>
  </si>
  <si>
    <t>19.2.2100</t>
  </si>
  <si>
    <t>Коды</t>
  </si>
  <si>
    <t>ведомственной классификации</t>
  </si>
  <si>
    <t>структура расходов</t>
  </si>
  <si>
    <t>Межбюджетные трансферты</t>
  </si>
  <si>
    <t>57.0.0000</t>
  </si>
  <si>
    <t>муниц</t>
  </si>
  <si>
    <t>ведомств</t>
  </si>
  <si>
    <t>муниципальная программа "Развитие жилищно-коммунального хозяйства в Нижневартовском районе на территории сельского поселения Аган на 2014-2016годы"</t>
  </si>
  <si>
    <t>муниципальная программа "Профилактика правонарушений в сфере общественного порядка в сельском поселении Аган на 2014–2016 годы"</t>
  </si>
  <si>
    <t>муниципальная программа "Управление муниципальным имуществом на территории сельского поселения Аган на 2014−2016 годы"</t>
  </si>
  <si>
    <t>Исполнение бюджета сельского поселения Аган по ведомственной структуре расходов бюджета
 за  2014 год</t>
  </si>
</sst>
</file>

<file path=xl/styles.xml><?xml version="1.0" encoding="utf-8"?>
<styleSheet xmlns="http://schemas.openxmlformats.org/spreadsheetml/2006/main">
  <numFmts count="10">
    <numFmt numFmtId="164" formatCode="000"/>
    <numFmt numFmtId="165" formatCode="00"/>
    <numFmt numFmtId="166" formatCode="0000000"/>
    <numFmt numFmtId="167" formatCode="#,##0.00_ ;[Red]\-#,##0.00\ "/>
    <numFmt numFmtId="168" formatCode="#,##0.0_ ;[Red]\-#,##0.0\ "/>
    <numFmt numFmtId="169" formatCode="0000"/>
    <numFmt numFmtId="170" formatCode="#,##0.0"/>
    <numFmt numFmtId="171" formatCode="0.0"/>
    <numFmt numFmtId="172" formatCode="#,##0.00000"/>
    <numFmt numFmtId="173" formatCode="#,##0.00;[Red]\-#,##0.00;0.0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</font>
    <font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0" xfId="0" applyFont="1" applyFill="1"/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164" fontId="12" fillId="0" borderId="11" xfId="3" applyNumberFormat="1" applyFont="1" applyFill="1" applyBorder="1" applyAlignment="1" applyProtection="1">
      <alignment horizontal="left" vertical="center" wrapText="1"/>
      <protection hidden="1"/>
    </xf>
    <xf numFmtId="164" fontId="12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Alignment="1">
      <alignment horizontal="center"/>
    </xf>
    <xf numFmtId="0" fontId="5" fillId="0" borderId="0" xfId="3" applyFont="1"/>
    <xf numFmtId="168" fontId="5" fillId="0" borderId="0" xfId="3" applyNumberFormat="1" applyFont="1"/>
    <xf numFmtId="0" fontId="14" fillId="0" borderId="0" xfId="0" applyFont="1"/>
    <xf numFmtId="165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3" borderId="11" xfId="3" applyNumberFormat="1" applyFont="1" applyFill="1" applyBorder="1" applyAlignment="1" applyProtection="1">
      <alignment wrapText="1"/>
      <protection hidden="1"/>
    </xf>
    <xf numFmtId="169" fontId="5" fillId="0" borderId="11" xfId="3" applyNumberFormat="1" applyFont="1" applyFill="1" applyBorder="1" applyAlignment="1" applyProtection="1">
      <alignment wrapText="1"/>
      <protection hidden="1"/>
    </xf>
    <xf numFmtId="0" fontId="11" fillId="3" borderId="9" xfId="3" applyNumberFormat="1" applyFont="1" applyFill="1" applyBorder="1" applyAlignment="1" applyProtection="1">
      <alignment wrapText="1"/>
      <protection hidden="1"/>
    </xf>
    <xf numFmtId="165" fontId="11" fillId="3" borderId="4" xfId="3" applyNumberFormat="1" applyFont="1" applyFill="1" applyBorder="1" applyAlignment="1" applyProtection="1">
      <alignment horizontal="center"/>
      <protection hidden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2" applyNumberFormat="1" applyFont="1" applyFill="1" applyBorder="1" applyAlignment="1" applyProtection="1">
      <alignment vertical="center" wrapText="1"/>
      <protection hidden="1"/>
    </xf>
    <xf numFmtId="170" fontId="11" fillId="0" borderId="1" xfId="0" applyNumberFormat="1" applyFont="1" applyFill="1" applyBorder="1"/>
    <xf numFmtId="170" fontId="5" fillId="0" borderId="1" xfId="0" applyNumberFormat="1" applyFont="1" applyFill="1" applyBorder="1"/>
    <xf numFmtId="170" fontId="5" fillId="0" borderId="8" xfId="0" applyNumberFormat="1" applyFont="1" applyFill="1" applyBorder="1"/>
    <xf numFmtId="170" fontId="5" fillId="0" borderId="4" xfId="0" applyNumberFormat="1" applyFont="1" applyFill="1" applyBorder="1"/>
    <xf numFmtId="170" fontId="4" fillId="0" borderId="12" xfId="0" applyNumberFormat="1" applyFont="1" applyFill="1" applyBorder="1"/>
    <xf numFmtId="170" fontId="4" fillId="0" borderId="10" xfId="0" applyNumberFormat="1" applyFont="1" applyFill="1" applyBorder="1"/>
    <xf numFmtId="170" fontId="4" fillId="0" borderId="13" xfId="0" applyNumberFormat="1" applyFont="1" applyFill="1" applyBorder="1"/>
    <xf numFmtId="170" fontId="4" fillId="0" borderId="1" xfId="0" applyNumberFormat="1" applyFont="1" applyFill="1" applyBorder="1"/>
    <xf numFmtId="170" fontId="5" fillId="0" borderId="13" xfId="0" applyNumberFormat="1" applyFont="1" applyFill="1" applyBorder="1"/>
    <xf numFmtId="170" fontId="9" fillId="0" borderId="1" xfId="0" applyNumberFormat="1" applyFont="1" applyFill="1" applyBorder="1"/>
    <xf numFmtId="0" fontId="2" fillId="0" borderId="0" xfId="0" applyFont="1" applyAlignment="1"/>
    <xf numFmtId="170" fontId="11" fillId="3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4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170" fontId="11" fillId="3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171" fontId="13" fillId="0" borderId="1" xfId="0" applyNumberFormat="1" applyFont="1" applyBorder="1"/>
    <xf numFmtId="49" fontId="16" fillId="0" borderId="1" xfId="0" applyNumberFormat="1" applyFont="1" applyBorder="1"/>
    <xf numFmtId="0" fontId="16" fillId="0" borderId="1" xfId="0" applyFont="1" applyBorder="1" applyAlignment="1">
      <alignment wrapText="1"/>
    </xf>
    <xf numFmtId="171" fontId="16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171" fontId="2" fillId="0" borderId="1" xfId="0" applyNumberFormat="1" applyFont="1" applyBorder="1"/>
    <xf numFmtId="0" fontId="4" fillId="0" borderId="0" xfId="0" applyFont="1" applyFill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0" fontId="18" fillId="0" borderId="1" xfId="0" applyNumberFormat="1" applyFont="1" applyFill="1" applyBorder="1"/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9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9" fillId="2" borderId="1" xfId="3" applyNumberFormat="1" applyFont="1" applyFill="1" applyBorder="1" applyAlignment="1" applyProtection="1">
      <alignment horizontal="center"/>
      <protection hidden="1"/>
    </xf>
    <xf numFmtId="164" fontId="19" fillId="0" borderId="1" xfId="3" applyNumberFormat="1" applyFont="1" applyFill="1" applyBorder="1" applyAlignment="1" applyProtection="1">
      <protection hidden="1"/>
    </xf>
    <xf numFmtId="165" fontId="19" fillId="0" borderId="1" xfId="3" applyNumberFormat="1" applyFont="1" applyFill="1" applyBorder="1" applyAlignment="1" applyProtection="1">
      <protection hidden="1"/>
    </xf>
    <xf numFmtId="166" fontId="19" fillId="0" borderId="18" xfId="3" applyNumberFormat="1" applyFont="1" applyFill="1" applyBorder="1" applyAlignment="1" applyProtection="1">
      <alignment horizontal="right"/>
      <protection hidden="1"/>
    </xf>
    <xf numFmtId="170" fontId="19" fillId="0" borderId="1" xfId="3" applyNumberFormat="1" applyFont="1" applyFill="1" applyBorder="1" applyAlignment="1" applyProtection="1">
      <protection hidden="1"/>
    </xf>
    <xf numFmtId="164" fontId="19" fillId="4" borderId="1" xfId="3" applyNumberFormat="1" applyFont="1" applyFill="1" applyBorder="1" applyAlignment="1" applyProtection="1">
      <protection hidden="1"/>
    </xf>
    <xf numFmtId="165" fontId="19" fillId="4" borderId="1" xfId="3" applyNumberFormat="1" applyFont="1" applyFill="1" applyBorder="1" applyAlignment="1" applyProtection="1">
      <protection hidden="1"/>
    </xf>
    <xf numFmtId="166" fontId="19" fillId="4" borderId="1" xfId="3" applyNumberFormat="1" applyFont="1" applyFill="1" applyBorder="1" applyAlignment="1" applyProtection="1">
      <alignment horizontal="right"/>
      <protection hidden="1"/>
    </xf>
    <xf numFmtId="170" fontId="19" fillId="4" borderId="1" xfId="3" applyNumberFormat="1" applyFont="1" applyFill="1" applyBorder="1" applyAlignment="1" applyProtection="1">
      <protection hidden="1"/>
    </xf>
    <xf numFmtId="164" fontId="19" fillId="5" borderId="1" xfId="3" applyNumberFormat="1" applyFont="1" applyFill="1" applyBorder="1" applyAlignment="1" applyProtection="1">
      <protection hidden="1"/>
    </xf>
    <xf numFmtId="165" fontId="19" fillId="5" borderId="1" xfId="3" applyNumberFormat="1" applyFont="1" applyFill="1" applyBorder="1" applyAlignment="1" applyProtection="1">
      <protection hidden="1"/>
    </xf>
    <xf numFmtId="166" fontId="19" fillId="5" borderId="1" xfId="3" applyNumberFormat="1" applyFont="1" applyFill="1" applyBorder="1" applyAlignment="1" applyProtection="1">
      <alignment horizontal="right"/>
      <protection hidden="1"/>
    </xf>
    <xf numFmtId="170" fontId="19" fillId="5" borderId="1" xfId="3" applyNumberFormat="1" applyFont="1" applyFill="1" applyBorder="1" applyAlignment="1" applyProtection="1">
      <protection hidden="1"/>
    </xf>
    <xf numFmtId="164" fontId="19" fillId="6" borderId="1" xfId="3" applyNumberFormat="1" applyFont="1" applyFill="1" applyBorder="1" applyAlignment="1" applyProtection="1">
      <protection hidden="1"/>
    </xf>
    <xf numFmtId="165" fontId="19" fillId="6" borderId="1" xfId="3" applyNumberFormat="1" applyFont="1" applyFill="1" applyBorder="1" applyAlignment="1" applyProtection="1">
      <protection hidden="1"/>
    </xf>
    <xf numFmtId="166" fontId="19" fillId="6" borderId="1" xfId="3" applyNumberFormat="1" applyFont="1" applyFill="1" applyBorder="1" applyAlignment="1" applyProtection="1">
      <alignment horizontal="right"/>
      <protection hidden="1"/>
    </xf>
    <xf numFmtId="170" fontId="19" fillId="6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protection hidden="1"/>
    </xf>
    <xf numFmtId="165" fontId="20" fillId="0" borderId="1" xfId="3" applyNumberFormat="1" applyFont="1" applyFill="1" applyBorder="1" applyAlignment="1" applyProtection="1">
      <protection hidden="1"/>
    </xf>
    <xf numFmtId="166" fontId="20" fillId="0" borderId="1" xfId="3" applyNumberFormat="1" applyFont="1" applyFill="1" applyBorder="1" applyAlignment="1" applyProtection="1">
      <alignment horizontal="right"/>
      <protection hidden="1"/>
    </xf>
    <xf numFmtId="170" fontId="20" fillId="0" borderId="1" xfId="3" applyNumberFormat="1" applyFont="1" applyFill="1" applyBorder="1" applyAlignment="1" applyProtection="1">
      <protection hidden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164" fontId="19" fillId="7" borderId="1" xfId="3" applyNumberFormat="1" applyFont="1" applyFill="1" applyBorder="1" applyAlignment="1" applyProtection="1">
      <protection hidden="1"/>
    </xf>
    <xf numFmtId="165" fontId="19" fillId="7" borderId="1" xfId="3" applyNumberFormat="1" applyFont="1" applyFill="1" applyBorder="1" applyAlignment="1" applyProtection="1">
      <protection hidden="1"/>
    </xf>
    <xf numFmtId="166" fontId="19" fillId="7" borderId="1" xfId="3" applyNumberFormat="1" applyFont="1" applyFill="1" applyBorder="1" applyAlignment="1" applyProtection="1">
      <alignment horizontal="right"/>
      <protection hidden="1"/>
    </xf>
    <xf numFmtId="170" fontId="19" fillId="7" borderId="1" xfId="3" applyNumberFormat="1" applyFont="1" applyFill="1" applyBorder="1" applyAlignment="1" applyProtection="1">
      <protection hidden="1"/>
    </xf>
    <xf numFmtId="49" fontId="20" fillId="0" borderId="1" xfId="3" applyNumberFormat="1" applyFont="1" applyFill="1" applyBorder="1" applyAlignment="1" applyProtection="1">
      <alignment horizontal="right"/>
      <protection hidden="1"/>
    </xf>
    <xf numFmtId="170" fontId="4" fillId="0" borderId="2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8" borderId="1" xfId="0" applyNumberFormat="1" applyFont="1" applyFill="1" applyBorder="1"/>
    <xf numFmtId="170" fontId="5" fillId="8" borderId="8" xfId="0" applyNumberFormat="1" applyFont="1" applyFill="1" applyBorder="1"/>
    <xf numFmtId="170" fontId="5" fillId="8" borderId="4" xfId="0" applyNumberFormat="1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23" fillId="2" borderId="0" xfId="5" applyFont="1" applyFill="1" applyAlignment="1" applyProtection="1">
      <alignment horizontal="right"/>
      <protection hidden="1"/>
    </xf>
    <xf numFmtId="0" fontId="1" fillId="2" borderId="0" xfId="3" applyFill="1"/>
    <xf numFmtId="0" fontId="24" fillId="2" borderId="0" xfId="5" applyFont="1" applyFill="1" applyAlignment="1" applyProtection="1">
      <alignment horizontal="left" vertical="top"/>
      <protection hidden="1"/>
    </xf>
    <xf numFmtId="0" fontId="24" fillId="2" borderId="0" xfId="3" applyFont="1" applyFill="1" applyAlignment="1">
      <alignment horizontal="left" vertical="top"/>
    </xf>
    <xf numFmtId="0" fontId="19" fillId="2" borderId="0" xfId="6" applyNumberFormat="1" applyFont="1" applyFill="1" applyAlignment="1" applyProtection="1">
      <alignment wrapText="1"/>
      <protection hidden="1"/>
    </xf>
    <xf numFmtId="0" fontId="19" fillId="2" borderId="0" xfId="6" applyNumberFormat="1" applyFont="1" applyFill="1" applyAlignment="1" applyProtection="1">
      <protection hidden="1"/>
    </xf>
    <xf numFmtId="0" fontId="1" fillId="2" borderId="0" xfId="6" applyFont="1" applyFill="1" applyProtection="1">
      <protection hidden="1"/>
    </xf>
    <xf numFmtId="0" fontId="24" fillId="2" borderId="0" xfId="6" applyFont="1" applyFill="1" applyAlignment="1" applyProtection="1">
      <alignment horizontal="right"/>
      <protection hidden="1"/>
    </xf>
    <xf numFmtId="0" fontId="19" fillId="2" borderId="1" xfId="3" applyNumberFormat="1" applyFont="1" applyFill="1" applyBorder="1" applyAlignment="1" applyProtection="1">
      <alignment horizontal="centerContinuous" vertical="center"/>
      <protection hidden="1"/>
    </xf>
    <xf numFmtId="0" fontId="19" fillId="2" borderId="17" xfId="3" applyNumberFormat="1" applyFont="1" applyFill="1" applyBorder="1" applyAlignment="1" applyProtection="1">
      <alignment horizontal="center" vertical="center" wrapText="1"/>
      <protection hidden="1"/>
    </xf>
    <xf numFmtId="0" fontId="19" fillId="2" borderId="1" xfId="3" applyNumberFormat="1" applyFont="1" applyFill="1" applyBorder="1" applyAlignment="1" applyProtection="1">
      <alignment horizontal="centerContinuous" wrapText="1"/>
      <protection hidden="1"/>
    </xf>
    <xf numFmtId="0" fontId="19" fillId="2" borderId="1" xfId="3" applyNumberFormat="1" applyFont="1" applyFill="1" applyBorder="1" applyAlignment="1" applyProtection="1">
      <alignment horizontal="centerContinuous"/>
      <protection hidden="1"/>
    </xf>
    <xf numFmtId="0" fontId="19" fillId="2" borderId="19" xfId="3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/>
    <xf numFmtId="164" fontId="19" fillId="6" borderId="1" xfId="3" applyNumberFormat="1" applyFont="1" applyFill="1" applyBorder="1" applyAlignment="1" applyProtection="1">
      <alignment wrapText="1"/>
      <protection hidden="1"/>
    </xf>
    <xf numFmtId="173" fontId="0" fillId="2" borderId="0" xfId="0" applyNumberFormat="1" applyFill="1"/>
    <xf numFmtId="0" fontId="0" fillId="8" borderId="0" xfId="0" applyFill="1"/>
    <xf numFmtId="164" fontId="20" fillId="4" borderId="1" xfId="3" applyNumberFormat="1" applyFont="1" applyFill="1" applyBorder="1" applyAlignment="1" applyProtection="1">
      <protection hidden="1"/>
    </xf>
    <xf numFmtId="0" fontId="0" fillId="0" borderId="0" xfId="0" applyFill="1"/>
    <xf numFmtId="0" fontId="22" fillId="0" borderId="0" xfId="0" applyFont="1" applyFill="1"/>
    <xf numFmtId="4" fontId="0" fillId="2" borderId="0" xfId="0" applyNumberFormat="1" applyFill="1"/>
    <xf numFmtId="170" fontId="20" fillId="8" borderId="1" xfId="3" applyNumberFormat="1" applyFont="1" applyFill="1" applyBorder="1" applyAlignment="1" applyProtection="1">
      <protection hidden="1"/>
    </xf>
    <xf numFmtId="164" fontId="20" fillId="7" borderId="1" xfId="3" applyNumberFormat="1" applyFont="1" applyFill="1" applyBorder="1" applyAlignment="1" applyProtection="1">
      <protection hidden="1"/>
    </xf>
    <xf numFmtId="0" fontId="0" fillId="0" borderId="1" xfId="0" applyFill="1" applyBorder="1"/>
    <xf numFmtId="172" fontId="0" fillId="2" borderId="0" xfId="0" applyNumberFormat="1" applyFill="1"/>
    <xf numFmtId="171" fontId="9" fillId="0" borderId="0" xfId="0" applyNumberFormat="1" applyFont="1"/>
    <xf numFmtId="171" fontId="5" fillId="0" borderId="0" xfId="3" applyNumberFormat="1" applyFont="1"/>
    <xf numFmtId="0" fontId="7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64" fontId="20" fillId="0" borderId="1" xfId="3" applyNumberFormat="1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>
      <alignment wrapText="1"/>
    </xf>
    <xf numFmtId="0" fontId="19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25" fillId="2" borderId="0" xfId="6" applyFont="1" applyFill="1" applyAlignment="1" applyProtection="1">
      <alignment horizontal="center" wrapText="1"/>
      <protection hidden="1"/>
    </xf>
    <xf numFmtId="164" fontId="19" fillId="7" borderId="2" xfId="3" applyNumberFormat="1" applyFont="1" applyFill="1" applyBorder="1" applyAlignment="1" applyProtection="1">
      <alignment wrapText="1"/>
      <protection hidden="1"/>
    </xf>
    <xf numFmtId="164" fontId="19" fillId="7" borderId="15" xfId="3" applyNumberFormat="1" applyFont="1" applyFill="1" applyBorder="1" applyAlignment="1" applyProtection="1">
      <alignment wrapText="1"/>
      <protection hidden="1"/>
    </xf>
    <xf numFmtId="164" fontId="19" fillId="7" borderId="16" xfId="3" applyNumberFormat="1" applyFont="1" applyFill="1" applyBorder="1" applyAlignment="1" applyProtection="1">
      <alignment wrapText="1"/>
      <protection hidden="1"/>
    </xf>
    <xf numFmtId="164" fontId="19" fillId="7" borderId="1" xfId="3" applyNumberFormat="1" applyFont="1" applyFill="1" applyBorder="1" applyAlignment="1" applyProtection="1">
      <alignment wrapText="1"/>
      <protection hidden="1"/>
    </xf>
    <xf numFmtId="164" fontId="19" fillId="4" borderId="1" xfId="3" applyNumberFormat="1" applyFont="1" applyFill="1" applyBorder="1" applyAlignment="1" applyProtection="1">
      <alignment wrapText="1"/>
      <protection hidden="1"/>
    </xf>
    <xf numFmtId="164" fontId="19" fillId="6" borderId="1" xfId="3" applyNumberFormat="1" applyFont="1" applyFill="1" applyBorder="1" applyAlignment="1" applyProtection="1">
      <alignment horizontal="left" wrapText="1"/>
      <protection hidden="1"/>
    </xf>
    <xf numFmtId="164" fontId="20" fillId="0" borderId="1" xfId="3" applyNumberFormat="1" applyFont="1" applyFill="1" applyBorder="1" applyAlignment="1" applyProtection="1">
      <alignment horizontal="left" wrapText="1"/>
      <protection hidden="1"/>
    </xf>
    <xf numFmtId="164" fontId="20" fillId="0" borderId="2" xfId="3" applyNumberFormat="1" applyFont="1" applyFill="1" applyBorder="1" applyAlignment="1" applyProtection="1">
      <alignment wrapText="1"/>
      <protection hidden="1"/>
    </xf>
    <xf numFmtId="164" fontId="20" fillId="0" borderId="15" xfId="3" applyNumberFormat="1" applyFont="1" applyFill="1" applyBorder="1" applyAlignment="1" applyProtection="1">
      <alignment wrapText="1"/>
      <protection hidden="1"/>
    </xf>
    <xf numFmtId="164" fontId="20" fillId="0" borderId="16" xfId="3" applyNumberFormat="1" applyFont="1" applyFill="1" applyBorder="1" applyAlignment="1" applyProtection="1">
      <alignment wrapText="1"/>
      <protection hidden="1"/>
    </xf>
    <xf numFmtId="164" fontId="19" fillId="5" borderId="1" xfId="3" applyNumberFormat="1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/>
    <xf numFmtId="0" fontId="19" fillId="2" borderId="1" xfId="3" applyNumberFormat="1" applyFont="1" applyFill="1" applyBorder="1" applyAlignment="1" applyProtection="1">
      <alignment horizontal="center"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4" fontId="19" fillId="6" borderId="3" xfId="3" applyNumberFormat="1" applyFont="1" applyFill="1" applyBorder="1" applyAlignment="1" applyProtection="1">
      <alignment horizontal="left" wrapText="1"/>
      <protection hidden="1"/>
    </xf>
    <xf numFmtId="164" fontId="19" fillId="6" borderId="15" xfId="3" applyNumberFormat="1" applyFont="1" applyFill="1" applyBorder="1" applyAlignment="1" applyProtection="1">
      <alignment horizontal="left" wrapText="1"/>
      <protection hidden="1"/>
    </xf>
    <xf numFmtId="164" fontId="19" fillId="6" borderId="16" xfId="3" applyNumberFormat="1" applyFont="1" applyFill="1" applyBorder="1" applyAlignment="1" applyProtection="1">
      <alignment horizontal="left" wrapText="1"/>
      <protection hidden="1"/>
    </xf>
    <xf numFmtId="0" fontId="19" fillId="2" borderId="1" xfId="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topLeftCell="A7" workbookViewId="0">
      <selection activeCell="I15" sqref="I14:I15"/>
    </sheetView>
  </sheetViews>
  <sheetFormatPr defaultRowHeight="15"/>
  <cols>
    <col min="1" max="1" width="22.28515625" style="1" customWidth="1"/>
    <col min="2" max="2" width="53.42578125" style="1" customWidth="1"/>
    <col min="3" max="3" width="18.140625" style="5" customWidth="1"/>
    <col min="4" max="4" width="18" style="1" customWidth="1"/>
    <col min="5" max="5" width="12.7109375" style="1" customWidth="1"/>
    <col min="6" max="16384" width="9.140625" style="1"/>
  </cols>
  <sheetData>
    <row r="1" spans="1:6" ht="15.75">
      <c r="D1" s="66" t="s">
        <v>105</v>
      </c>
    </row>
    <row r="2" spans="1:6" ht="15.75">
      <c r="D2" s="66" t="s">
        <v>110</v>
      </c>
    </row>
    <row r="3" spans="1:6" ht="15.75">
      <c r="D3" s="66" t="s">
        <v>0</v>
      </c>
    </row>
    <row r="4" spans="1:6" ht="15.75">
      <c r="D4" s="66" t="s">
        <v>321</v>
      </c>
    </row>
    <row r="6" spans="1:6" ht="39.75" customHeight="1">
      <c r="A6" s="157" t="s">
        <v>316</v>
      </c>
      <c r="B6" s="157"/>
      <c r="C6" s="157"/>
      <c r="D6" s="157"/>
    </row>
    <row r="8" spans="1:6" s="9" customFormat="1" ht="38.25" customHeight="1">
      <c r="A8" s="8" t="s">
        <v>1</v>
      </c>
      <c r="B8" s="8" t="s">
        <v>2</v>
      </c>
      <c r="C8" s="122" t="s">
        <v>221</v>
      </c>
      <c r="D8" s="8" t="s">
        <v>107</v>
      </c>
    </row>
    <row r="9" spans="1:6" s="2" customFormat="1" ht="12" customHeight="1">
      <c r="A9" s="3">
        <v>1</v>
      </c>
      <c r="B9" s="3">
        <v>2</v>
      </c>
      <c r="C9" s="123">
        <v>3</v>
      </c>
      <c r="D9" s="3">
        <v>4</v>
      </c>
    </row>
    <row r="10" spans="1:6" s="4" customFormat="1" ht="15" customHeight="1">
      <c r="A10" s="10" t="s">
        <v>29</v>
      </c>
      <c r="B10" s="41" t="s">
        <v>31</v>
      </c>
      <c r="C10" s="57">
        <f>C11+C36</f>
        <v>96587.926549999989</v>
      </c>
      <c r="D10" s="57">
        <f>D11+D36</f>
        <v>59611.653510000004</v>
      </c>
      <c r="E10" s="155"/>
    </row>
    <row r="11" spans="1:6" s="2" customFormat="1" ht="15" customHeight="1">
      <c r="A11" s="11" t="s">
        <v>30</v>
      </c>
      <c r="B11" s="42" t="s">
        <v>3</v>
      </c>
      <c r="C11" s="48">
        <f>C12+C16+C21+C23+C26+C29+C32+C34</f>
        <v>1477.07638</v>
      </c>
      <c r="D11" s="48">
        <f>D12+D16+D21+D23+D26+D29+D32+D34</f>
        <v>1611.4967999999999</v>
      </c>
      <c r="E11" s="155"/>
      <c r="F11" s="7"/>
    </row>
    <row r="12" spans="1:6" s="7" customFormat="1" ht="15" customHeight="1">
      <c r="A12" s="12" t="s">
        <v>32</v>
      </c>
      <c r="B12" s="42" t="s">
        <v>4</v>
      </c>
      <c r="C12" s="48">
        <f>SUM(C13:C15)</f>
        <v>953.14499999999998</v>
      </c>
      <c r="D12" s="48">
        <f>SUM(D13:D15)</f>
        <v>1039.7966899999999</v>
      </c>
      <c r="E12" s="155"/>
    </row>
    <row r="13" spans="1:6" s="4" customFormat="1" ht="63.75">
      <c r="A13" s="14" t="s">
        <v>198</v>
      </c>
      <c r="B13" s="6" t="s">
        <v>69</v>
      </c>
      <c r="C13" s="49">
        <v>951.04499999999996</v>
      </c>
      <c r="D13" s="55">
        <v>1037.6561799999999</v>
      </c>
      <c r="E13" s="155"/>
    </row>
    <row r="14" spans="1:6" s="7" customFormat="1" ht="78" customHeight="1">
      <c r="A14" s="14" t="s">
        <v>311</v>
      </c>
      <c r="B14" s="43" t="s">
        <v>5</v>
      </c>
      <c r="C14" s="49">
        <f>1.87783+0.02217</f>
        <v>1.9000000000000001</v>
      </c>
      <c r="D14" s="55">
        <f>1.8746+0.02217</f>
        <v>1.8967700000000001</v>
      </c>
      <c r="E14" s="155"/>
    </row>
    <row r="15" spans="1:6" s="4" customFormat="1" ht="38.25">
      <c r="A15" s="14" t="s">
        <v>199</v>
      </c>
      <c r="B15" s="6" t="s">
        <v>70</v>
      </c>
      <c r="C15" s="49">
        <f>0.05605+0.14395</f>
        <v>0.2</v>
      </c>
      <c r="D15" s="55">
        <f>0.05605+0.18769</f>
        <v>0.24374000000000001</v>
      </c>
      <c r="E15" s="155"/>
    </row>
    <row r="16" spans="1:6" s="7" customFormat="1" ht="15" customHeight="1">
      <c r="A16" s="12" t="s">
        <v>6</v>
      </c>
      <c r="B16" s="42" t="s">
        <v>7</v>
      </c>
      <c r="C16" s="48">
        <f>C17+C19</f>
        <v>34</v>
      </c>
      <c r="D16" s="48">
        <f>D17+D19</f>
        <v>33.575049999999997</v>
      </c>
      <c r="E16" s="155"/>
    </row>
    <row r="17" spans="1:5" s="7" customFormat="1" ht="15" customHeight="1">
      <c r="A17" s="12" t="s">
        <v>8</v>
      </c>
      <c r="B17" s="42" t="s">
        <v>9</v>
      </c>
      <c r="C17" s="48">
        <f>SUM(C18:C18)</f>
        <v>33</v>
      </c>
      <c r="D17" s="48">
        <f>SUM(D18:D18)</f>
        <v>32.580189999999995</v>
      </c>
      <c r="E17" s="155"/>
    </row>
    <row r="18" spans="1:5" s="7" customFormat="1" ht="40.5" customHeight="1">
      <c r="A18" s="14" t="s">
        <v>200</v>
      </c>
      <c r="B18" s="43" t="s">
        <v>10</v>
      </c>
      <c r="C18" s="49">
        <f>32.9727+0.0273</f>
        <v>33</v>
      </c>
      <c r="D18" s="55">
        <f>32.55289+0.0273</f>
        <v>32.580189999999995</v>
      </c>
      <c r="E18" s="155"/>
    </row>
    <row r="19" spans="1:5" s="7" customFormat="1" ht="15" customHeight="1">
      <c r="A19" s="12" t="s">
        <v>11</v>
      </c>
      <c r="B19" s="42" t="s">
        <v>12</v>
      </c>
      <c r="C19" s="48">
        <f>C20</f>
        <v>1</v>
      </c>
      <c r="D19" s="48">
        <f>D20</f>
        <v>0.99485999999999997</v>
      </c>
      <c r="E19" s="155"/>
    </row>
    <row r="20" spans="1:5" s="7" customFormat="1" ht="51.75" customHeight="1">
      <c r="A20" s="14" t="s">
        <v>201</v>
      </c>
      <c r="B20" s="43" t="s">
        <v>13</v>
      </c>
      <c r="C20" s="50">
        <f>0.93938+0.06062</f>
        <v>1</v>
      </c>
      <c r="D20" s="56">
        <f>0.93424+0.06062</f>
        <v>0.99485999999999997</v>
      </c>
      <c r="E20" s="155"/>
    </row>
    <row r="21" spans="1:5" s="7" customFormat="1" ht="15" customHeight="1">
      <c r="A21" s="12" t="s">
        <v>14</v>
      </c>
      <c r="B21" s="42" t="s">
        <v>34</v>
      </c>
      <c r="C21" s="48">
        <f>C22</f>
        <v>8</v>
      </c>
      <c r="D21" s="48">
        <f>D22</f>
        <v>7.2</v>
      </c>
      <c r="E21" s="155"/>
    </row>
    <row r="22" spans="1:5" s="7" customFormat="1" ht="57" customHeight="1">
      <c r="A22" s="14" t="s">
        <v>202</v>
      </c>
      <c r="B22" s="43" t="s">
        <v>15</v>
      </c>
      <c r="C22" s="51">
        <v>8</v>
      </c>
      <c r="D22" s="53">
        <v>7.2</v>
      </c>
      <c r="E22" s="155"/>
    </row>
    <row r="23" spans="1:5" s="7" customFormat="1" ht="51">
      <c r="A23" s="17" t="s">
        <v>33</v>
      </c>
      <c r="B23" s="42" t="s">
        <v>16</v>
      </c>
      <c r="C23" s="48">
        <f>SUM(C24:C25)</f>
        <v>30.027380000000001</v>
      </c>
      <c r="D23" s="48">
        <f>SUM(D24:D25)</f>
        <v>46.665509999999998</v>
      </c>
      <c r="E23" s="155"/>
    </row>
    <row r="24" spans="1:5" s="7" customFormat="1" ht="67.5" customHeight="1">
      <c r="A24" s="15" t="s">
        <v>203</v>
      </c>
      <c r="B24" s="43" t="s">
        <v>17</v>
      </c>
      <c r="C24" s="51">
        <v>30.027380000000001</v>
      </c>
      <c r="D24" s="53">
        <v>30.465509999999998</v>
      </c>
      <c r="E24" s="155"/>
    </row>
    <row r="25" spans="1:5" s="7" customFormat="1" ht="54" customHeight="1">
      <c r="A25" s="14" t="s">
        <v>204</v>
      </c>
      <c r="B25" s="43" t="s">
        <v>18</v>
      </c>
      <c r="C25" s="49">
        <v>0</v>
      </c>
      <c r="D25" s="52">
        <v>16.2</v>
      </c>
      <c r="E25" s="155"/>
    </row>
    <row r="26" spans="1:5" s="7" customFormat="1" ht="12.75">
      <c r="A26" s="17" t="s">
        <v>72</v>
      </c>
      <c r="B26" s="42" t="s">
        <v>73</v>
      </c>
      <c r="C26" s="48">
        <f>C27+C28</f>
        <v>382.3</v>
      </c>
      <c r="D26" s="48">
        <f>D27+D28</f>
        <v>383.74903</v>
      </c>
      <c r="E26" s="155"/>
    </row>
    <row r="27" spans="1:5" s="7" customFormat="1" ht="24" customHeight="1">
      <c r="A27" s="15" t="s">
        <v>205</v>
      </c>
      <c r="B27" s="18" t="s">
        <v>77</v>
      </c>
      <c r="C27" s="50">
        <v>54.3</v>
      </c>
      <c r="D27" s="54">
        <v>55.75</v>
      </c>
      <c r="E27" s="155"/>
    </row>
    <row r="28" spans="1:5" s="7" customFormat="1" ht="17.25" customHeight="1">
      <c r="A28" s="15" t="s">
        <v>206</v>
      </c>
      <c r="B28" s="18" t="s">
        <v>71</v>
      </c>
      <c r="C28" s="50">
        <v>328</v>
      </c>
      <c r="D28" s="49">
        <v>327.99903</v>
      </c>
      <c r="E28" s="155"/>
    </row>
    <row r="29" spans="1:5" s="7" customFormat="1" ht="39" customHeight="1">
      <c r="A29" s="17" t="s">
        <v>19</v>
      </c>
      <c r="B29" s="42" t="s">
        <v>20</v>
      </c>
      <c r="C29" s="48">
        <f>C30+C31</f>
        <v>39.604000000000006</v>
      </c>
      <c r="D29" s="48">
        <f>D30+D31</f>
        <v>39.50009</v>
      </c>
      <c r="E29" s="155"/>
    </row>
    <row r="30" spans="1:5" s="7" customFormat="1" ht="76.5" customHeight="1">
      <c r="A30" s="15" t="s">
        <v>207</v>
      </c>
      <c r="B30" s="18" t="s">
        <v>208</v>
      </c>
      <c r="C30" s="50">
        <v>38.404000000000003</v>
      </c>
      <c r="D30" s="49">
        <v>38.306359999999998</v>
      </c>
      <c r="E30" s="155"/>
    </row>
    <row r="31" spans="1:5" s="7" customFormat="1" ht="35.25" customHeight="1">
      <c r="A31" s="15" t="s">
        <v>322</v>
      </c>
      <c r="B31" s="18" t="s">
        <v>21</v>
      </c>
      <c r="C31" s="50">
        <v>1.2</v>
      </c>
      <c r="D31" s="49">
        <v>1.19373</v>
      </c>
      <c r="E31" s="155"/>
    </row>
    <row r="32" spans="1:5" s="7" customFormat="1" ht="15" customHeight="1">
      <c r="A32" s="12" t="s">
        <v>209</v>
      </c>
      <c r="B32" s="42" t="s">
        <v>210</v>
      </c>
      <c r="C32" s="48">
        <f>C33</f>
        <v>30</v>
      </c>
      <c r="D32" s="48">
        <f>D33</f>
        <v>30</v>
      </c>
      <c r="E32" s="155"/>
    </row>
    <row r="33" spans="1:5" s="7" customFormat="1" ht="64.5" customHeight="1">
      <c r="A33" s="14" t="s">
        <v>222</v>
      </c>
      <c r="B33" s="43" t="s">
        <v>223</v>
      </c>
      <c r="C33" s="49">
        <v>30</v>
      </c>
      <c r="D33" s="52">
        <v>30</v>
      </c>
      <c r="E33" s="155"/>
    </row>
    <row r="34" spans="1:5" s="7" customFormat="1" ht="27" customHeight="1">
      <c r="A34" s="12" t="s">
        <v>211</v>
      </c>
      <c r="B34" s="42" t="s">
        <v>212</v>
      </c>
      <c r="C34" s="48">
        <f>C35</f>
        <v>0</v>
      </c>
      <c r="D34" s="48">
        <f>D35</f>
        <v>31.010429999999999</v>
      </c>
      <c r="E34" s="155"/>
    </row>
    <row r="35" spans="1:5" s="7" customFormat="1" ht="25.5">
      <c r="A35" s="14" t="s">
        <v>213</v>
      </c>
      <c r="B35" s="43" t="s">
        <v>214</v>
      </c>
      <c r="C35" s="49">
        <v>0</v>
      </c>
      <c r="D35" s="52">
        <v>31.010429999999999</v>
      </c>
      <c r="E35" s="155"/>
    </row>
    <row r="36" spans="1:5" s="7" customFormat="1" ht="12.75">
      <c r="A36" s="13" t="s">
        <v>22</v>
      </c>
      <c r="B36" s="44" t="s">
        <v>23</v>
      </c>
      <c r="C36" s="48">
        <f>SUM(C37:C43)</f>
        <v>95110.850169999991</v>
      </c>
      <c r="D36" s="48">
        <f>SUM(D37:D43)</f>
        <v>58000.156710000003</v>
      </c>
      <c r="E36" s="155"/>
    </row>
    <row r="37" spans="1:5" s="7" customFormat="1" ht="12.75">
      <c r="A37" s="15" t="s">
        <v>215</v>
      </c>
      <c r="B37" s="43" t="s">
        <v>24</v>
      </c>
      <c r="C37" s="49">
        <f>732.1+3429.7</f>
        <v>4161.8</v>
      </c>
      <c r="D37" s="49">
        <v>4161.8</v>
      </c>
      <c r="E37" s="155"/>
    </row>
    <row r="38" spans="1:5" s="5" customFormat="1" ht="25.5">
      <c r="A38" s="15" t="s">
        <v>216</v>
      </c>
      <c r="B38" s="43" t="s">
        <v>25</v>
      </c>
      <c r="C38" s="49">
        <v>86852.413109999994</v>
      </c>
      <c r="D38" s="49">
        <v>49902.35009</v>
      </c>
      <c r="E38" s="155"/>
    </row>
    <row r="39" spans="1:5" s="5" customFormat="1">
      <c r="A39" s="19" t="s">
        <v>217</v>
      </c>
      <c r="B39" s="6" t="s">
        <v>68</v>
      </c>
      <c r="C39" s="49"/>
      <c r="D39" s="49"/>
      <c r="E39" s="155"/>
    </row>
    <row r="40" spans="1:5" s="5" customFormat="1" ht="25.5">
      <c r="A40" s="16" t="s">
        <v>218</v>
      </c>
      <c r="B40" s="45" t="s">
        <v>26</v>
      </c>
      <c r="C40" s="49">
        <v>15.2</v>
      </c>
      <c r="D40" s="49">
        <v>15.2</v>
      </c>
      <c r="E40" s="155"/>
    </row>
    <row r="41" spans="1:5" s="5" customFormat="1" ht="38.25">
      <c r="A41" s="16" t="s">
        <v>219</v>
      </c>
      <c r="B41" s="45" t="s">
        <v>27</v>
      </c>
      <c r="C41" s="49">
        <v>156</v>
      </c>
      <c r="D41" s="49">
        <v>156</v>
      </c>
      <c r="E41" s="155"/>
    </row>
    <row r="42" spans="1:5" s="5" customFormat="1" ht="63.75">
      <c r="A42" s="46" t="s">
        <v>224</v>
      </c>
      <c r="B42" s="47" t="s">
        <v>225</v>
      </c>
      <c r="C42" s="49">
        <v>1290</v>
      </c>
      <c r="D42" s="49">
        <v>1290</v>
      </c>
      <c r="E42" s="155"/>
    </row>
    <row r="43" spans="1:5" s="5" customFormat="1" ht="25.5">
      <c r="A43" s="46" t="s">
        <v>220</v>
      </c>
      <c r="B43" s="47" t="s">
        <v>28</v>
      </c>
      <c r="C43" s="49">
        <v>2635.4370600000002</v>
      </c>
      <c r="D43" s="49">
        <v>2474.8066199999998</v>
      </c>
      <c r="E43" s="155"/>
    </row>
    <row r="44" spans="1:5" s="5" customFormat="1"/>
    <row r="45" spans="1:5" s="5" customFormat="1"/>
    <row r="46" spans="1:5" s="5" customFormat="1"/>
    <row r="47" spans="1:5" s="5" customFormat="1"/>
    <row r="48" spans="1:5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8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>
      <selection activeCell="J10" sqref="J10:J67"/>
    </sheetView>
  </sheetViews>
  <sheetFormatPr defaultRowHeight="15"/>
  <cols>
    <col min="1" max="1" width="6.85546875" style="1" customWidth="1"/>
    <col min="2" max="2" width="6.42578125" style="1" customWidth="1"/>
    <col min="3" max="3" width="5.5703125" style="1" customWidth="1"/>
    <col min="4" max="4" width="9" style="1" customWidth="1"/>
    <col min="5" max="5" width="5.5703125" style="1" customWidth="1"/>
    <col min="6" max="6" width="6.5703125" style="1" customWidth="1"/>
    <col min="7" max="7" width="5.85546875" style="1" customWidth="1"/>
    <col min="8" max="8" width="53.85546875" style="1" customWidth="1"/>
    <col min="9" max="9" width="18.140625" style="1" customWidth="1"/>
    <col min="10" max="10" width="18" style="1" customWidth="1"/>
    <col min="11" max="16384" width="9.140625" style="1"/>
  </cols>
  <sheetData>
    <row r="1" spans="1:10" ht="15.75">
      <c r="J1" s="66" t="s">
        <v>35</v>
      </c>
    </row>
    <row r="2" spans="1:10" ht="15.75">
      <c r="J2" s="66" t="s">
        <v>110</v>
      </c>
    </row>
    <row r="3" spans="1:10" ht="15.75">
      <c r="J3" s="66" t="s">
        <v>0</v>
      </c>
    </row>
    <row r="4" spans="1:10" ht="15.75">
      <c r="J4" s="66" t="s">
        <v>321</v>
      </c>
    </row>
    <row r="6" spans="1:10" ht="57" customHeight="1">
      <c r="A6" s="157" t="s">
        <v>317</v>
      </c>
      <c r="B6" s="157"/>
      <c r="C6" s="157"/>
      <c r="D6" s="157"/>
      <c r="E6" s="157"/>
      <c r="F6" s="157"/>
      <c r="G6" s="157"/>
      <c r="H6" s="157"/>
      <c r="I6" s="157"/>
      <c r="J6" s="157"/>
    </row>
    <row r="8" spans="1:10" s="9" customFormat="1" ht="32.25" customHeight="1">
      <c r="A8" s="158" t="s">
        <v>1</v>
      </c>
      <c r="B8" s="159"/>
      <c r="C8" s="159"/>
      <c r="D8" s="159"/>
      <c r="E8" s="159"/>
      <c r="F8" s="159"/>
      <c r="G8" s="160"/>
      <c r="H8" s="8" t="s">
        <v>2</v>
      </c>
      <c r="I8" s="8" t="s">
        <v>106</v>
      </c>
      <c r="J8" s="8" t="s">
        <v>107</v>
      </c>
    </row>
    <row r="9" spans="1:10" s="2" customFormat="1" ht="12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s="4" customFormat="1" ht="15" customHeight="1">
      <c r="A10" s="88" t="s">
        <v>111</v>
      </c>
      <c r="B10" s="88" t="s">
        <v>116</v>
      </c>
      <c r="C10" s="88" t="s">
        <v>113</v>
      </c>
      <c r="D10" s="88" t="s">
        <v>114</v>
      </c>
      <c r="E10" s="88" t="s">
        <v>113</v>
      </c>
      <c r="F10" s="88" t="s">
        <v>112</v>
      </c>
      <c r="G10" s="88" t="s">
        <v>111</v>
      </c>
      <c r="H10" s="89" t="s">
        <v>31</v>
      </c>
      <c r="I10" s="57">
        <f>I11+I49</f>
        <v>96587.926549999989</v>
      </c>
      <c r="J10" s="57">
        <f>J11+J49</f>
        <v>59611.653510000004</v>
      </c>
    </row>
    <row r="11" spans="1:10" s="4" customFormat="1" ht="15" customHeight="1">
      <c r="A11" s="81" t="s">
        <v>111</v>
      </c>
      <c r="B11" s="81" t="s">
        <v>115</v>
      </c>
      <c r="C11" s="81" t="s">
        <v>113</v>
      </c>
      <c r="D11" s="81" t="s">
        <v>114</v>
      </c>
      <c r="E11" s="81" t="s">
        <v>113</v>
      </c>
      <c r="F11" s="81" t="s">
        <v>112</v>
      </c>
      <c r="G11" s="81" t="s">
        <v>111</v>
      </c>
      <c r="H11" s="84" t="s">
        <v>3</v>
      </c>
      <c r="I11" s="83">
        <f>I12+I17+I22+I25+I31+I38</f>
        <v>1477.07638</v>
      </c>
      <c r="J11" s="83">
        <f>J12+J17+J22+J25+J31+J38+J44+J46</f>
        <v>1611.4967999999999</v>
      </c>
    </row>
    <row r="12" spans="1:10" s="4" customFormat="1" ht="15" customHeight="1">
      <c r="A12" s="81" t="s">
        <v>111</v>
      </c>
      <c r="B12" s="81" t="s">
        <v>115</v>
      </c>
      <c r="C12" s="81" t="s">
        <v>117</v>
      </c>
      <c r="D12" s="81" t="s">
        <v>114</v>
      </c>
      <c r="E12" s="81" t="s">
        <v>113</v>
      </c>
      <c r="F12" s="81" t="s">
        <v>112</v>
      </c>
      <c r="G12" s="81" t="s">
        <v>111</v>
      </c>
      <c r="H12" s="84" t="s">
        <v>123</v>
      </c>
      <c r="I12" s="83">
        <f>I13</f>
        <v>953.14499999999998</v>
      </c>
      <c r="J12" s="83">
        <f>J13</f>
        <v>1039.7966899999999</v>
      </c>
    </row>
    <row r="13" spans="1:10" s="4" customFormat="1" ht="15" customHeight="1">
      <c r="A13" s="81" t="s">
        <v>111</v>
      </c>
      <c r="B13" s="81" t="s">
        <v>115</v>
      </c>
      <c r="C13" s="81" t="s">
        <v>117</v>
      </c>
      <c r="D13" s="81" t="s">
        <v>119</v>
      </c>
      <c r="E13" s="81" t="s">
        <v>117</v>
      </c>
      <c r="F13" s="81" t="s">
        <v>112</v>
      </c>
      <c r="G13" s="81" t="s">
        <v>120</v>
      </c>
      <c r="H13" s="84" t="s">
        <v>4</v>
      </c>
      <c r="I13" s="83">
        <f>SUM(I14:I16)</f>
        <v>953.14499999999998</v>
      </c>
      <c r="J13" s="83">
        <f>SUM(J14:J14:J16)</f>
        <v>1039.7966899999999</v>
      </c>
    </row>
    <row r="14" spans="1:10" s="4" customFormat="1" ht="60">
      <c r="A14" s="82" t="s">
        <v>111</v>
      </c>
      <c r="B14" s="82" t="s">
        <v>115</v>
      </c>
      <c r="C14" s="82" t="s">
        <v>117</v>
      </c>
      <c r="D14" s="82" t="s">
        <v>121</v>
      </c>
      <c r="E14" s="82" t="s">
        <v>117</v>
      </c>
      <c r="F14" s="82" t="s">
        <v>112</v>
      </c>
      <c r="G14" s="82" t="s">
        <v>120</v>
      </c>
      <c r="H14" s="85" t="s">
        <v>124</v>
      </c>
      <c r="I14" s="125">
        <v>951.04499999999996</v>
      </c>
      <c r="J14" s="55">
        <v>1037.6561799999999</v>
      </c>
    </row>
    <row r="15" spans="1:10" s="4" customFormat="1" ht="84">
      <c r="A15" s="82" t="s">
        <v>111</v>
      </c>
      <c r="B15" s="82" t="s">
        <v>115</v>
      </c>
      <c r="C15" s="82" t="s">
        <v>117</v>
      </c>
      <c r="D15" s="82" t="s">
        <v>125</v>
      </c>
      <c r="E15" s="82" t="s">
        <v>117</v>
      </c>
      <c r="F15" s="82" t="s">
        <v>112</v>
      </c>
      <c r="G15" s="82" t="s">
        <v>120</v>
      </c>
      <c r="H15" s="85" t="s">
        <v>126</v>
      </c>
      <c r="I15" s="125">
        <f>1.87783+0.02217</f>
        <v>1.9000000000000001</v>
      </c>
      <c r="J15" s="55">
        <f>1.8746+0.02217</f>
        <v>1.8967700000000001</v>
      </c>
    </row>
    <row r="16" spans="1:10" s="4" customFormat="1" ht="40.5" customHeight="1">
      <c r="A16" s="82" t="s">
        <v>111</v>
      </c>
      <c r="B16" s="82" t="s">
        <v>115</v>
      </c>
      <c r="C16" s="82" t="s">
        <v>117</v>
      </c>
      <c r="D16" s="82" t="s">
        <v>122</v>
      </c>
      <c r="E16" s="82" t="s">
        <v>117</v>
      </c>
      <c r="F16" s="82" t="s">
        <v>112</v>
      </c>
      <c r="G16" s="82" t="s">
        <v>120</v>
      </c>
      <c r="H16" s="85" t="s">
        <v>70</v>
      </c>
      <c r="I16" s="125">
        <f>0.05605+0.14395</f>
        <v>0.2</v>
      </c>
      <c r="J16" s="55">
        <f>0.05605+0.18769</f>
        <v>0.24374000000000001</v>
      </c>
    </row>
    <row r="17" spans="1:10" s="4" customFormat="1" ht="12.75">
      <c r="A17" s="81" t="s">
        <v>111</v>
      </c>
      <c r="B17" s="81" t="s">
        <v>115</v>
      </c>
      <c r="C17" s="81" t="s">
        <v>127</v>
      </c>
      <c r="D17" s="81" t="s">
        <v>114</v>
      </c>
      <c r="E17" s="81" t="s">
        <v>113</v>
      </c>
      <c r="F17" s="81" t="s">
        <v>112</v>
      </c>
      <c r="G17" s="81" t="s">
        <v>111</v>
      </c>
      <c r="H17" s="84" t="s">
        <v>7</v>
      </c>
      <c r="I17" s="83">
        <f>I18+I20</f>
        <v>34</v>
      </c>
      <c r="J17" s="83">
        <f>J18+J20</f>
        <v>33.575049999999997</v>
      </c>
    </row>
    <row r="18" spans="1:10" s="4" customFormat="1" ht="12.75">
      <c r="A18" s="81" t="s">
        <v>111</v>
      </c>
      <c r="B18" s="81" t="s">
        <v>115</v>
      </c>
      <c r="C18" s="81" t="s">
        <v>127</v>
      </c>
      <c r="D18" s="81" t="s">
        <v>118</v>
      </c>
      <c r="E18" s="81" t="s">
        <v>113</v>
      </c>
      <c r="F18" s="81" t="s">
        <v>112</v>
      </c>
      <c r="G18" s="81" t="s">
        <v>120</v>
      </c>
      <c r="H18" s="84" t="s">
        <v>9</v>
      </c>
      <c r="I18" s="83">
        <f>I19</f>
        <v>33</v>
      </c>
      <c r="J18" s="83">
        <f>J19</f>
        <v>32.580189999999995</v>
      </c>
    </row>
    <row r="19" spans="1:10" s="4" customFormat="1" ht="40.5" customHeight="1">
      <c r="A19" s="82" t="s">
        <v>111</v>
      </c>
      <c r="B19" s="82" t="s">
        <v>115</v>
      </c>
      <c r="C19" s="82" t="s">
        <v>127</v>
      </c>
      <c r="D19" s="82" t="s">
        <v>128</v>
      </c>
      <c r="E19" s="82" t="s">
        <v>129</v>
      </c>
      <c r="F19" s="82" t="s">
        <v>112</v>
      </c>
      <c r="G19" s="82" t="s">
        <v>120</v>
      </c>
      <c r="H19" s="85" t="s">
        <v>10</v>
      </c>
      <c r="I19" s="125">
        <f>32.9727+0.0273</f>
        <v>33</v>
      </c>
      <c r="J19" s="55">
        <f>32.55289+0.0273</f>
        <v>32.580189999999995</v>
      </c>
    </row>
    <row r="20" spans="1:10" s="4" customFormat="1" ht="12.75">
      <c r="A20" s="81" t="s">
        <v>111</v>
      </c>
      <c r="B20" s="81" t="s">
        <v>115</v>
      </c>
      <c r="C20" s="81" t="s">
        <v>127</v>
      </c>
      <c r="D20" s="81" t="s">
        <v>130</v>
      </c>
      <c r="E20" s="81" t="s">
        <v>113</v>
      </c>
      <c r="F20" s="81" t="s">
        <v>112</v>
      </c>
      <c r="G20" s="81" t="s">
        <v>120</v>
      </c>
      <c r="H20" s="84" t="s">
        <v>12</v>
      </c>
      <c r="I20" s="83">
        <f>I21</f>
        <v>1</v>
      </c>
      <c r="J20" s="83">
        <f>J21</f>
        <v>0.99485999999999997</v>
      </c>
    </row>
    <row r="21" spans="1:10" s="4" customFormat="1" ht="48">
      <c r="A21" s="82" t="s">
        <v>111</v>
      </c>
      <c r="B21" s="82" t="s">
        <v>115</v>
      </c>
      <c r="C21" s="82" t="s">
        <v>127</v>
      </c>
      <c r="D21" s="82" t="s">
        <v>131</v>
      </c>
      <c r="E21" s="82" t="s">
        <v>129</v>
      </c>
      <c r="F21" s="82" t="s">
        <v>112</v>
      </c>
      <c r="G21" s="82" t="s">
        <v>120</v>
      </c>
      <c r="H21" s="85" t="s">
        <v>132</v>
      </c>
      <c r="I21" s="126">
        <f>0.93938+0.06062</f>
        <v>1</v>
      </c>
      <c r="J21" s="56">
        <f>0.93424+0.06062</f>
        <v>0.99485999999999997</v>
      </c>
    </row>
    <row r="22" spans="1:10" s="4" customFormat="1" ht="12.75">
      <c r="A22" s="81" t="s">
        <v>111</v>
      </c>
      <c r="B22" s="81" t="s">
        <v>115</v>
      </c>
      <c r="C22" s="81" t="s">
        <v>133</v>
      </c>
      <c r="D22" s="81" t="s">
        <v>114</v>
      </c>
      <c r="E22" s="81" t="s">
        <v>113</v>
      </c>
      <c r="F22" s="81" t="s">
        <v>112</v>
      </c>
      <c r="G22" s="81" t="s">
        <v>111</v>
      </c>
      <c r="H22" s="84" t="s">
        <v>34</v>
      </c>
      <c r="I22" s="83">
        <f>I23</f>
        <v>8</v>
      </c>
      <c r="J22" s="83">
        <f>J23</f>
        <v>7.2</v>
      </c>
    </row>
    <row r="23" spans="1:10" s="4" customFormat="1" ht="40.5" customHeight="1">
      <c r="A23" s="81" t="s">
        <v>111</v>
      </c>
      <c r="B23" s="81" t="s">
        <v>115</v>
      </c>
      <c r="C23" s="81" t="s">
        <v>133</v>
      </c>
      <c r="D23" s="81" t="s">
        <v>134</v>
      </c>
      <c r="E23" s="81" t="s">
        <v>117</v>
      </c>
      <c r="F23" s="81" t="s">
        <v>112</v>
      </c>
      <c r="G23" s="81" t="s">
        <v>120</v>
      </c>
      <c r="H23" s="84" t="s">
        <v>135</v>
      </c>
      <c r="I23" s="83">
        <f>I24</f>
        <v>8</v>
      </c>
      <c r="J23" s="83">
        <f>J24</f>
        <v>7.2</v>
      </c>
    </row>
    <row r="24" spans="1:10" s="4" customFormat="1" ht="48">
      <c r="A24" s="82" t="s">
        <v>111</v>
      </c>
      <c r="B24" s="82" t="s">
        <v>115</v>
      </c>
      <c r="C24" s="82" t="s">
        <v>133</v>
      </c>
      <c r="D24" s="82" t="s">
        <v>136</v>
      </c>
      <c r="E24" s="82" t="s">
        <v>117</v>
      </c>
      <c r="F24" s="82" t="s">
        <v>112</v>
      </c>
      <c r="G24" s="82" t="s">
        <v>120</v>
      </c>
      <c r="H24" s="85" t="s">
        <v>15</v>
      </c>
      <c r="I24" s="127">
        <v>8</v>
      </c>
      <c r="J24" s="53">
        <v>7.2</v>
      </c>
    </row>
    <row r="25" spans="1:10" s="4" customFormat="1" ht="36">
      <c r="A25" s="81" t="s">
        <v>111</v>
      </c>
      <c r="B25" s="81" t="s">
        <v>115</v>
      </c>
      <c r="C25" s="81" t="s">
        <v>138</v>
      </c>
      <c r="D25" s="81" t="s">
        <v>114</v>
      </c>
      <c r="E25" s="81" t="s">
        <v>113</v>
      </c>
      <c r="F25" s="81" t="s">
        <v>112</v>
      </c>
      <c r="G25" s="81" t="s">
        <v>111</v>
      </c>
      <c r="H25" s="84" t="s">
        <v>137</v>
      </c>
      <c r="I25" s="83">
        <f>I26</f>
        <v>30.027380000000001</v>
      </c>
      <c r="J25" s="83">
        <f>J26</f>
        <v>46.665509999999998</v>
      </c>
    </row>
    <row r="26" spans="1:10" s="4" customFormat="1" ht="72">
      <c r="A26" s="81" t="s">
        <v>111</v>
      </c>
      <c r="B26" s="81" t="s">
        <v>115</v>
      </c>
      <c r="C26" s="81" t="s">
        <v>138</v>
      </c>
      <c r="D26" s="81" t="s">
        <v>139</v>
      </c>
      <c r="E26" s="81" t="s">
        <v>113</v>
      </c>
      <c r="F26" s="81" t="s">
        <v>112</v>
      </c>
      <c r="G26" s="81" t="s">
        <v>140</v>
      </c>
      <c r="H26" s="84" t="s">
        <v>141</v>
      </c>
      <c r="I26" s="83">
        <f>I27+I29</f>
        <v>30.027380000000001</v>
      </c>
      <c r="J26" s="83">
        <f>J27+J29</f>
        <v>46.665509999999998</v>
      </c>
    </row>
    <row r="27" spans="1:10" s="4" customFormat="1" ht="48">
      <c r="A27" s="81" t="s">
        <v>111</v>
      </c>
      <c r="B27" s="81" t="s">
        <v>115</v>
      </c>
      <c r="C27" s="81" t="s">
        <v>138</v>
      </c>
      <c r="D27" s="81" t="s">
        <v>144</v>
      </c>
      <c r="E27" s="81" t="s">
        <v>113</v>
      </c>
      <c r="F27" s="81" t="s">
        <v>112</v>
      </c>
      <c r="G27" s="81" t="s">
        <v>140</v>
      </c>
      <c r="H27" s="87" t="s">
        <v>143</v>
      </c>
      <c r="I27" s="83">
        <f>I28</f>
        <v>30.027380000000001</v>
      </c>
      <c r="J27" s="83">
        <f>J28</f>
        <v>30.465509999999998</v>
      </c>
    </row>
    <row r="28" spans="1:10" s="4" customFormat="1" ht="52.5" customHeight="1">
      <c r="A28" s="82" t="s">
        <v>111</v>
      </c>
      <c r="B28" s="82" t="s">
        <v>115</v>
      </c>
      <c r="C28" s="82" t="s">
        <v>138</v>
      </c>
      <c r="D28" s="82" t="s">
        <v>142</v>
      </c>
      <c r="E28" s="82" t="s">
        <v>129</v>
      </c>
      <c r="F28" s="82" t="s">
        <v>112</v>
      </c>
      <c r="G28" s="82" t="s">
        <v>140</v>
      </c>
      <c r="H28" s="85" t="s">
        <v>145</v>
      </c>
      <c r="I28" s="127">
        <v>30.027380000000001</v>
      </c>
      <c r="J28" s="53">
        <v>30.465509999999998</v>
      </c>
    </row>
    <row r="29" spans="1:10" s="4" customFormat="1" ht="65.25" customHeight="1">
      <c r="A29" s="81" t="s">
        <v>111</v>
      </c>
      <c r="B29" s="81" t="s">
        <v>115</v>
      </c>
      <c r="C29" s="81" t="s">
        <v>138</v>
      </c>
      <c r="D29" s="81" t="s">
        <v>147</v>
      </c>
      <c r="E29" s="81" t="s">
        <v>113</v>
      </c>
      <c r="F29" s="81" t="s">
        <v>112</v>
      </c>
      <c r="G29" s="81" t="s">
        <v>140</v>
      </c>
      <c r="H29" s="87" t="s">
        <v>146</v>
      </c>
      <c r="I29" s="83">
        <f>I30</f>
        <v>0</v>
      </c>
      <c r="J29" s="83">
        <f>J30</f>
        <v>16.2</v>
      </c>
    </row>
    <row r="30" spans="1:10" s="4" customFormat="1" ht="48">
      <c r="A30" s="82" t="s">
        <v>111</v>
      </c>
      <c r="B30" s="82" t="s">
        <v>115</v>
      </c>
      <c r="C30" s="82" t="s">
        <v>138</v>
      </c>
      <c r="D30" s="82" t="s">
        <v>148</v>
      </c>
      <c r="E30" s="82" t="s">
        <v>129</v>
      </c>
      <c r="F30" s="82" t="s">
        <v>112</v>
      </c>
      <c r="G30" s="82" t="s">
        <v>140</v>
      </c>
      <c r="H30" s="85" t="s">
        <v>149</v>
      </c>
      <c r="I30" s="49">
        <v>0</v>
      </c>
      <c r="J30" s="52">
        <v>16.2</v>
      </c>
    </row>
    <row r="31" spans="1:10" s="4" customFormat="1" ht="24">
      <c r="A31" s="81" t="s">
        <v>111</v>
      </c>
      <c r="B31" s="81" t="s">
        <v>115</v>
      </c>
      <c r="C31" s="81" t="s">
        <v>150</v>
      </c>
      <c r="D31" s="81" t="s">
        <v>114</v>
      </c>
      <c r="E31" s="81" t="s">
        <v>113</v>
      </c>
      <c r="F31" s="81" t="s">
        <v>112</v>
      </c>
      <c r="G31" s="81" t="s">
        <v>111</v>
      </c>
      <c r="H31" s="84" t="s">
        <v>151</v>
      </c>
      <c r="I31" s="83">
        <f>I32+I35</f>
        <v>382.3</v>
      </c>
      <c r="J31" s="83">
        <f>J32+J35</f>
        <v>383.74903</v>
      </c>
    </row>
    <row r="32" spans="1:10" s="4" customFormat="1" ht="12.75">
      <c r="A32" s="81" t="s">
        <v>111</v>
      </c>
      <c r="B32" s="81" t="s">
        <v>115</v>
      </c>
      <c r="C32" s="81" t="s">
        <v>150</v>
      </c>
      <c r="D32" s="81" t="s">
        <v>118</v>
      </c>
      <c r="E32" s="81" t="s">
        <v>113</v>
      </c>
      <c r="F32" s="81" t="s">
        <v>112</v>
      </c>
      <c r="G32" s="81" t="s">
        <v>153</v>
      </c>
      <c r="H32" s="84" t="s">
        <v>152</v>
      </c>
      <c r="I32" s="83">
        <f>I33</f>
        <v>54.3</v>
      </c>
      <c r="J32" s="83">
        <f>J33</f>
        <v>55.75</v>
      </c>
    </row>
    <row r="33" spans="1:10" s="4" customFormat="1" ht="12.75">
      <c r="A33" s="81" t="s">
        <v>111</v>
      </c>
      <c r="B33" s="81" t="s">
        <v>115</v>
      </c>
      <c r="C33" s="81" t="s">
        <v>150</v>
      </c>
      <c r="D33" s="81" t="s">
        <v>155</v>
      </c>
      <c r="E33" s="81" t="s">
        <v>113</v>
      </c>
      <c r="F33" s="81" t="s">
        <v>112</v>
      </c>
      <c r="G33" s="81" t="s">
        <v>153</v>
      </c>
      <c r="H33" s="87" t="s">
        <v>154</v>
      </c>
      <c r="I33" s="83">
        <f>I34</f>
        <v>54.3</v>
      </c>
      <c r="J33" s="83">
        <f>J34</f>
        <v>55.75</v>
      </c>
    </row>
    <row r="34" spans="1:10" s="4" customFormat="1" ht="24">
      <c r="A34" s="82" t="s">
        <v>111</v>
      </c>
      <c r="B34" s="82" t="s">
        <v>115</v>
      </c>
      <c r="C34" s="82" t="s">
        <v>150</v>
      </c>
      <c r="D34" s="82" t="s">
        <v>156</v>
      </c>
      <c r="E34" s="82" t="s">
        <v>129</v>
      </c>
      <c r="F34" s="82" t="s">
        <v>112</v>
      </c>
      <c r="G34" s="82" t="s">
        <v>153</v>
      </c>
      <c r="H34" s="85" t="s">
        <v>77</v>
      </c>
      <c r="I34" s="50">
        <v>54.3</v>
      </c>
      <c r="J34" s="54">
        <v>55.75</v>
      </c>
    </row>
    <row r="35" spans="1:10" s="4" customFormat="1" ht="15" customHeight="1">
      <c r="A35" s="81" t="s">
        <v>111</v>
      </c>
      <c r="B35" s="81" t="s">
        <v>115</v>
      </c>
      <c r="C35" s="81" t="s">
        <v>150</v>
      </c>
      <c r="D35" s="81" t="s">
        <v>119</v>
      </c>
      <c r="E35" s="81" t="s">
        <v>113</v>
      </c>
      <c r="F35" s="81" t="s">
        <v>112</v>
      </c>
      <c r="G35" s="81" t="s">
        <v>153</v>
      </c>
      <c r="H35" s="84" t="s">
        <v>157</v>
      </c>
      <c r="I35" s="83">
        <f>I36</f>
        <v>328</v>
      </c>
      <c r="J35" s="83">
        <f>J36</f>
        <v>327.99903</v>
      </c>
    </row>
    <row r="36" spans="1:10" s="4" customFormat="1" ht="15" customHeight="1">
      <c r="A36" s="81" t="s">
        <v>111</v>
      </c>
      <c r="B36" s="81" t="s">
        <v>115</v>
      </c>
      <c r="C36" s="81" t="s">
        <v>150</v>
      </c>
      <c r="D36" s="81" t="s">
        <v>158</v>
      </c>
      <c r="E36" s="81" t="s">
        <v>113</v>
      </c>
      <c r="F36" s="81" t="s">
        <v>112</v>
      </c>
      <c r="G36" s="81" t="s">
        <v>153</v>
      </c>
      <c r="H36" s="87" t="s">
        <v>159</v>
      </c>
      <c r="I36" s="83">
        <f>I37</f>
        <v>328</v>
      </c>
      <c r="J36" s="83">
        <f>J37</f>
        <v>327.99903</v>
      </c>
    </row>
    <row r="37" spans="1:10" s="4" customFormat="1" ht="12.75">
      <c r="A37" s="82" t="s">
        <v>111</v>
      </c>
      <c r="B37" s="82" t="s">
        <v>115</v>
      </c>
      <c r="C37" s="82" t="s">
        <v>150</v>
      </c>
      <c r="D37" s="82" t="s">
        <v>160</v>
      </c>
      <c r="E37" s="82" t="s">
        <v>129</v>
      </c>
      <c r="F37" s="82" t="s">
        <v>112</v>
      </c>
      <c r="G37" s="82" t="s">
        <v>153</v>
      </c>
      <c r="H37" s="85" t="s">
        <v>71</v>
      </c>
      <c r="I37" s="50">
        <v>328</v>
      </c>
      <c r="J37" s="49">
        <v>327.99903</v>
      </c>
    </row>
    <row r="38" spans="1:10" s="4" customFormat="1" ht="24">
      <c r="A38" s="81" t="s">
        <v>111</v>
      </c>
      <c r="B38" s="81" t="s">
        <v>115</v>
      </c>
      <c r="C38" s="81" t="s">
        <v>161</v>
      </c>
      <c r="D38" s="81" t="s">
        <v>114</v>
      </c>
      <c r="E38" s="81" t="s">
        <v>113</v>
      </c>
      <c r="F38" s="81" t="s">
        <v>112</v>
      </c>
      <c r="G38" s="81" t="s">
        <v>111</v>
      </c>
      <c r="H38" s="84" t="s">
        <v>20</v>
      </c>
      <c r="I38" s="83">
        <f>I39+I41+I44</f>
        <v>69.604000000000013</v>
      </c>
      <c r="J38" s="83">
        <f>J39+J41</f>
        <v>39.50009</v>
      </c>
    </row>
    <row r="39" spans="1:10" s="4" customFormat="1" ht="60">
      <c r="A39" s="81" t="s">
        <v>111</v>
      </c>
      <c r="B39" s="81" t="s">
        <v>115</v>
      </c>
      <c r="C39" s="81" t="s">
        <v>161</v>
      </c>
      <c r="D39" s="81" t="s">
        <v>119</v>
      </c>
      <c r="E39" s="81" t="s">
        <v>113</v>
      </c>
      <c r="F39" s="81" t="s">
        <v>112</v>
      </c>
      <c r="G39" s="81" t="s">
        <v>111</v>
      </c>
      <c r="H39" s="84" t="s">
        <v>233</v>
      </c>
      <c r="I39" s="83">
        <f>I40</f>
        <v>38.404000000000003</v>
      </c>
      <c r="J39" s="83">
        <f>J40</f>
        <v>38.306359999999998</v>
      </c>
    </row>
    <row r="40" spans="1:10" s="4" customFormat="1" ht="60">
      <c r="A40" s="82" t="s">
        <v>111</v>
      </c>
      <c r="B40" s="82" t="s">
        <v>115</v>
      </c>
      <c r="C40" s="82" t="s">
        <v>161</v>
      </c>
      <c r="D40" s="82" t="s">
        <v>235</v>
      </c>
      <c r="E40" s="82" t="s">
        <v>129</v>
      </c>
      <c r="F40" s="82" t="s">
        <v>112</v>
      </c>
      <c r="G40" s="82" t="s">
        <v>163</v>
      </c>
      <c r="H40" s="85" t="s">
        <v>234</v>
      </c>
      <c r="I40" s="50">
        <v>38.404000000000003</v>
      </c>
      <c r="J40" s="49">
        <v>38.306359999999998</v>
      </c>
    </row>
    <row r="41" spans="1:10" s="4" customFormat="1" ht="48">
      <c r="A41" s="81" t="s">
        <v>111</v>
      </c>
      <c r="B41" s="81" t="s">
        <v>115</v>
      </c>
      <c r="C41" s="81" t="s">
        <v>161</v>
      </c>
      <c r="D41" s="81" t="s">
        <v>130</v>
      </c>
      <c r="E41" s="81" t="s">
        <v>113</v>
      </c>
      <c r="F41" s="81" t="s">
        <v>112</v>
      </c>
      <c r="G41" s="81" t="s">
        <v>163</v>
      </c>
      <c r="H41" s="84" t="s">
        <v>162</v>
      </c>
      <c r="I41" s="83">
        <f t="shared" ref="I41:J42" si="0">I42</f>
        <v>1.2</v>
      </c>
      <c r="J41" s="83">
        <f t="shared" si="0"/>
        <v>1.19373</v>
      </c>
    </row>
    <row r="42" spans="1:10" s="4" customFormat="1" ht="24">
      <c r="A42" s="81" t="s">
        <v>111</v>
      </c>
      <c r="B42" s="81" t="s">
        <v>115</v>
      </c>
      <c r="C42" s="81" t="s">
        <v>161</v>
      </c>
      <c r="D42" s="81" t="s">
        <v>165</v>
      </c>
      <c r="E42" s="81" t="s">
        <v>113</v>
      </c>
      <c r="F42" s="81" t="s">
        <v>112</v>
      </c>
      <c r="G42" s="81" t="s">
        <v>163</v>
      </c>
      <c r="H42" s="87" t="s">
        <v>164</v>
      </c>
      <c r="I42" s="83">
        <f t="shared" si="0"/>
        <v>1.2</v>
      </c>
      <c r="J42" s="83">
        <f>J43</f>
        <v>1.19373</v>
      </c>
    </row>
    <row r="43" spans="1:10" s="4" customFormat="1" ht="36">
      <c r="A43" s="82" t="s">
        <v>111</v>
      </c>
      <c r="B43" s="82" t="s">
        <v>115</v>
      </c>
      <c r="C43" s="82" t="s">
        <v>161</v>
      </c>
      <c r="D43" s="82" t="s">
        <v>131</v>
      </c>
      <c r="E43" s="82" t="s">
        <v>129</v>
      </c>
      <c r="F43" s="82" t="s">
        <v>112</v>
      </c>
      <c r="G43" s="82" t="s">
        <v>163</v>
      </c>
      <c r="H43" s="85" t="s">
        <v>21</v>
      </c>
      <c r="I43" s="50">
        <v>1.2</v>
      </c>
      <c r="J43" s="49">
        <v>1.19373</v>
      </c>
    </row>
    <row r="44" spans="1:10" s="4" customFormat="1" ht="12.75">
      <c r="A44" s="81" t="s">
        <v>111</v>
      </c>
      <c r="B44" s="81" t="s">
        <v>115</v>
      </c>
      <c r="C44" s="81" t="s">
        <v>226</v>
      </c>
      <c r="D44" s="81" t="s">
        <v>114</v>
      </c>
      <c r="E44" s="81" t="s">
        <v>113</v>
      </c>
      <c r="F44" s="81" t="s">
        <v>112</v>
      </c>
      <c r="G44" s="81" t="s">
        <v>111</v>
      </c>
      <c r="H44" s="84" t="s">
        <v>227</v>
      </c>
      <c r="I44" s="83">
        <f>I45</f>
        <v>30</v>
      </c>
      <c r="J44" s="83">
        <f>J45</f>
        <v>30</v>
      </c>
    </row>
    <row r="45" spans="1:10" s="4" customFormat="1" ht="60">
      <c r="A45" s="82" t="s">
        <v>111</v>
      </c>
      <c r="B45" s="82" t="s">
        <v>115</v>
      </c>
      <c r="C45" s="82" t="s">
        <v>226</v>
      </c>
      <c r="D45" s="82" t="s">
        <v>228</v>
      </c>
      <c r="E45" s="82" t="s">
        <v>129</v>
      </c>
      <c r="F45" s="82" t="s">
        <v>112</v>
      </c>
      <c r="G45" s="82" t="s">
        <v>229</v>
      </c>
      <c r="H45" s="85" t="s">
        <v>230</v>
      </c>
      <c r="I45" s="49">
        <v>30</v>
      </c>
      <c r="J45" s="52">
        <v>30</v>
      </c>
    </row>
    <row r="46" spans="1:10" s="4" customFormat="1" ht="12.75">
      <c r="A46" s="81" t="s">
        <v>111</v>
      </c>
      <c r="B46" s="81" t="s">
        <v>115</v>
      </c>
      <c r="C46" s="81" t="s">
        <v>312</v>
      </c>
      <c r="D46" s="81" t="s">
        <v>114</v>
      </c>
      <c r="E46" s="81" t="s">
        <v>113</v>
      </c>
      <c r="F46" s="81" t="s">
        <v>112</v>
      </c>
      <c r="G46" s="81" t="s">
        <v>111</v>
      </c>
      <c r="H46" s="87" t="s">
        <v>212</v>
      </c>
      <c r="I46" s="83">
        <f>I47</f>
        <v>0</v>
      </c>
      <c r="J46" s="83">
        <f>J47</f>
        <v>31.010429999999999</v>
      </c>
    </row>
    <row r="47" spans="1:10" s="4" customFormat="1" ht="12.75">
      <c r="A47" s="81" t="s">
        <v>111</v>
      </c>
      <c r="B47" s="81" t="s">
        <v>115</v>
      </c>
      <c r="C47" s="81" t="s">
        <v>312</v>
      </c>
      <c r="D47" s="81" t="s">
        <v>118</v>
      </c>
      <c r="E47" s="81" t="s">
        <v>113</v>
      </c>
      <c r="F47" s="81" t="s">
        <v>112</v>
      </c>
      <c r="G47" s="81" t="s">
        <v>314</v>
      </c>
      <c r="H47" s="87" t="s">
        <v>313</v>
      </c>
      <c r="I47" s="83">
        <f>I48</f>
        <v>0</v>
      </c>
      <c r="J47" s="83">
        <f>J48</f>
        <v>31.010429999999999</v>
      </c>
    </row>
    <row r="48" spans="1:10" s="4" customFormat="1" ht="12.75">
      <c r="A48" s="82" t="s">
        <v>111</v>
      </c>
      <c r="B48" s="82" t="s">
        <v>115</v>
      </c>
      <c r="C48" s="82" t="s">
        <v>312</v>
      </c>
      <c r="D48" s="82" t="s">
        <v>315</v>
      </c>
      <c r="E48" s="82" t="s">
        <v>129</v>
      </c>
      <c r="F48" s="82" t="s">
        <v>112</v>
      </c>
      <c r="G48" s="82" t="s">
        <v>314</v>
      </c>
      <c r="H48" s="85" t="s">
        <v>214</v>
      </c>
      <c r="I48" s="49"/>
      <c r="J48" s="121">
        <v>31.010429999999999</v>
      </c>
    </row>
    <row r="49" spans="1:10" s="4" customFormat="1" ht="12.75">
      <c r="A49" s="81" t="s">
        <v>111</v>
      </c>
      <c r="B49" s="81" t="s">
        <v>166</v>
      </c>
      <c r="C49" s="81" t="s">
        <v>113</v>
      </c>
      <c r="D49" s="81" t="s">
        <v>114</v>
      </c>
      <c r="E49" s="81" t="s">
        <v>113</v>
      </c>
      <c r="F49" s="81" t="s">
        <v>112</v>
      </c>
      <c r="G49" s="81" t="s">
        <v>111</v>
      </c>
      <c r="H49" s="84" t="s">
        <v>23</v>
      </c>
      <c r="I49" s="83">
        <f>I50</f>
        <v>95110.850169999991</v>
      </c>
      <c r="J49" s="83">
        <f>J50</f>
        <v>58000.156710000003</v>
      </c>
    </row>
    <row r="50" spans="1:10" s="4" customFormat="1" ht="24">
      <c r="A50" s="81" t="s">
        <v>111</v>
      </c>
      <c r="B50" s="81" t="s">
        <v>166</v>
      </c>
      <c r="C50" s="81" t="s">
        <v>167</v>
      </c>
      <c r="D50" s="81" t="s">
        <v>114</v>
      </c>
      <c r="E50" s="81" t="s">
        <v>113</v>
      </c>
      <c r="F50" s="81" t="s">
        <v>112</v>
      </c>
      <c r="G50" s="81" t="s">
        <v>111</v>
      </c>
      <c r="H50" s="84" t="s">
        <v>168</v>
      </c>
      <c r="I50" s="83">
        <f>I51+I55+I58+I63</f>
        <v>95110.850169999991</v>
      </c>
      <c r="J50" s="83">
        <f>J51+J55+J58+J63</f>
        <v>58000.156710000003</v>
      </c>
    </row>
    <row r="51" spans="1:10" s="4" customFormat="1" ht="24">
      <c r="A51" s="81" t="s">
        <v>111</v>
      </c>
      <c r="B51" s="81" t="s">
        <v>166</v>
      </c>
      <c r="C51" s="81" t="s">
        <v>167</v>
      </c>
      <c r="D51" s="81" t="s">
        <v>118</v>
      </c>
      <c r="E51" s="81" t="s">
        <v>113</v>
      </c>
      <c r="F51" s="81" t="s">
        <v>112</v>
      </c>
      <c r="G51" s="81" t="s">
        <v>169</v>
      </c>
      <c r="H51" s="87" t="s">
        <v>81</v>
      </c>
      <c r="I51" s="83">
        <f>I52+I54</f>
        <v>91014.213109999997</v>
      </c>
      <c r="J51" s="83">
        <f>J52+J54</f>
        <v>54064.150090000003</v>
      </c>
    </row>
    <row r="52" spans="1:10" s="4" customFormat="1" ht="12.75">
      <c r="A52" s="81" t="s">
        <v>111</v>
      </c>
      <c r="B52" s="81" t="s">
        <v>166</v>
      </c>
      <c r="C52" s="81" t="s">
        <v>167</v>
      </c>
      <c r="D52" s="81" t="s">
        <v>171</v>
      </c>
      <c r="E52" s="81" t="s">
        <v>113</v>
      </c>
      <c r="F52" s="81" t="s">
        <v>112</v>
      </c>
      <c r="G52" s="81" t="s">
        <v>169</v>
      </c>
      <c r="H52" s="87" t="s">
        <v>170</v>
      </c>
      <c r="I52" s="83">
        <f>I53</f>
        <v>4161.8</v>
      </c>
      <c r="J52" s="83">
        <f>J53</f>
        <v>4161.8</v>
      </c>
    </row>
    <row r="53" spans="1:10" s="4" customFormat="1" ht="24">
      <c r="A53" s="82" t="s">
        <v>111</v>
      </c>
      <c r="B53" s="82" t="s">
        <v>166</v>
      </c>
      <c r="C53" s="82" t="s">
        <v>167</v>
      </c>
      <c r="D53" s="82" t="s">
        <v>171</v>
      </c>
      <c r="E53" s="82" t="s">
        <v>129</v>
      </c>
      <c r="F53" s="82" t="s">
        <v>112</v>
      </c>
      <c r="G53" s="82" t="s">
        <v>169</v>
      </c>
      <c r="H53" s="85" t="s">
        <v>82</v>
      </c>
      <c r="I53" s="49">
        <f>732.1+3429.7</f>
        <v>4161.8</v>
      </c>
      <c r="J53" s="49">
        <v>4161.8</v>
      </c>
    </row>
    <row r="54" spans="1:10" s="4" customFormat="1" ht="24">
      <c r="A54" s="82" t="s">
        <v>111</v>
      </c>
      <c r="B54" s="82" t="s">
        <v>166</v>
      </c>
      <c r="C54" s="82" t="s">
        <v>167</v>
      </c>
      <c r="D54" s="82" t="s">
        <v>172</v>
      </c>
      <c r="E54" s="82" t="s">
        <v>129</v>
      </c>
      <c r="F54" s="82" t="s">
        <v>112</v>
      </c>
      <c r="G54" s="82" t="s">
        <v>169</v>
      </c>
      <c r="H54" s="85" t="s">
        <v>83</v>
      </c>
      <c r="I54" s="49">
        <v>86852.413109999994</v>
      </c>
      <c r="J54" s="49">
        <v>49902.35009</v>
      </c>
    </row>
    <row r="55" spans="1:10" s="4" customFormat="1" ht="24">
      <c r="A55" s="81" t="s">
        <v>111</v>
      </c>
      <c r="B55" s="81" t="s">
        <v>166</v>
      </c>
      <c r="C55" s="81" t="s">
        <v>167</v>
      </c>
      <c r="D55" s="81" t="s">
        <v>119</v>
      </c>
      <c r="E55" s="81" t="s">
        <v>113</v>
      </c>
      <c r="F55" s="81" t="s">
        <v>112</v>
      </c>
      <c r="G55" s="81" t="s">
        <v>169</v>
      </c>
      <c r="H55" s="87" t="s">
        <v>173</v>
      </c>
      <c r="I55" s="83">
        <f>I56</f>
        <v>0</v>
      </c>
      <c r="J55" s="83">
        <f>J56</f>
        <v>0</v>
      </c>
    </row>
    <row r="56" spans="1:10" s="4" customFormat="1" ht="12.75">
      <c r="A56" s="81" t="s">
        <v>111</v>
      </c>
      <c r="B56" s="81" t="s">
        <v>166</v>
      </c>
      <c r="C56" s="81" t="s">
        <v>167</v>
      </c>
      <c r="D56" s="81" t="s">
        <v>175</v>
      </c>
      <c r="E56" s="81" t="s">
        <v>113</v>
      </c>
      <c r="F56" s="81" t="s">
        <v>112</v>
      </c>
      <c r="G56" s="81" t="s">
        <v>169</v>
      </c>
      <c r="H56" s="87" t="s">
        <v>174</v>
      </c>
      <c r="I56" s="83">
        <f>I57</f>
        <v>0</v>
      </c>
      <c r="J56" s="83">
        <f>J57</f>
        <v>0</v>
      </c>
    </row>
    <row r="57" spans="1:10" s="4" customFormat="1" ht="12.75">
      <c r="A57" s="82" t="s">
        <v>111</v>
      </c>
      <c r="B57" s="82" t="s">
        <v>166</v>
      </c>
      <c r="C57" s="82" t="s">
        <v>167</v>
      </c>
      <c r="D57" s="82" t="s">
        <v>175</v>
      </c>
      <c r="E57" s="82" t="s">
        <v>129</v>
      </c>
      <c r="F57" s="82" t="s">
        <v>112</v>
      </c>
      <c r="G57" s="82" t="s">
        <v>169</v>
      </c>
      <c r="H57" s="85" t="s">
        <v>68</v>
      </c>
      <c r="I57" s="86"/>
      <c r="J57" s="86"/>
    </row>
    <row r="58" spans="1:10" s="4" customFormat="1" ht="24">
      <c r="A58" s="81" t="s">
        <v>111</v>
      </c>
      <c r="B58" s="81" t="s">
        <v>166</v>
      </c>
      <c r="C58" s="81" t="s">
        <v>167</v>
      </c>
      <c r="D58" s="81" t="s">
        <v>176</v>
      </c>
      <c r="E58" s="81" t="s">
        <v>113</v>
      </c>
      <c r="F58" s="81" t="s">
        <v>112</v>
      </c>
      <c r="G58" s="81" t="s">
        <v>169</v>
      </c>
      <c r="H58" s="87" t="s">
        <v>84</v>
      </c>
      <c r="I58" s="83">
        <f>I59+I61</f>
        <v>171.2</v>
      </c>
      <c r="J58" s="83">
        <f>J59+J61</f>
        <v>171.2</v>
      </c>
    </row>
    <row r="59" spans="1:10" s="4" customFormat="1" ht="24">
      <c r="A59" s="81" t="s">
        <v>111</v>
      </c>
      <c r="B59" s="81" t="s">
        <v>166</v>
      </c>
      <c r="C59" s="81" t="s">
        <v>167</v>
      </c>
      <c r="D59" s="81" t="s">
        <v>178</v>
      </c>
      <c r="E59" s="81" t="s">
        <v>113</v>
      </c>
      <c r="F59" s="81" t="s">
        <v>112</v>
      </c>
      <c r="G59" s="81" t="s">
        <v>169</v>
      </c>
      <c r="H59" s="87" t="s">
        <v>177</v>
      </c>
      <c r="I59" s="83">
        <f>I60</f>
        <v>15.2</v>
      </c>
      <c r="J59" s="83">
        <f>J60</f>
        <v>15.2</v>
      </c>
    </row>
    <row r="60" spans="1:10" s="4" customFormat="1" ht="24">
      <c r="A60" s="82" t="s">
        <v>111</v>
      </c>
      <c r="B60" s="82" t="s">
        <v>166</v>
      </c>
      <c r="C60" s="82" t="s">
        <v>167</v>
      </c>
      <c r="D60" s="82" t="s">
        <v>178</v>
      </c>
      <c r="E60" s="82" t="s">
        <v>129</v>
      </c>
      <c r="F60" s="82" t="s">
        <v>112</v>
      </c>
      <c r="G60" s="82" t="s">
        <v>169</v>
      </c>
      <c r="H60" s="85" t="s">
        <v>26</v>
      </c>
      <c r="I60" s="49">
        <v>15.2</v>
      </c>
      <c r="J60" s="49">
        <v>15.2</v>
      </c>
    </row>
    <row r="61" spans="1:10" s="4" customFormat="1" ht="24">
      <c r="A61" s="81" t="s">
        <v>111</v>
      </c>
      <c r="B61" s="81" t="s">
        <v>166</v>
      </c>
      <c r="C61" s="81" t="s">
        <v>167</v>
      </c>
      <c r="D61" s="81" t="s">
        <v>179</v>
      </c>
      <c r="E61" s="81" t="s">
        <v>113</v>
      </c>
      <c r="F61" s="81" t="s">
        <v>112</v>
      </c>
      <c r="G61" s="81" t="s">
        <v>169</v>
      </c>
      <c r="H61" s="87" t="s">
        <v>180</v>
      </c>
      <c r="I61" s="83">
        <f>I62</f>
        <v>156</v>
      </c>
      <c r="J61" s="83">
        <f>J62</f>
        <v>156</v>
      </c>
    </row>
    <row r="62" spans="1:10" s="4" customFormat="1" ht="36">
      <c r="A62" s="82" t="s">
        <v>111</v>
      </c>
      <c r="B62" s="82" t="s">
        <v>166</v>
      </c>
      <c r="C62" s="82" t="s">
        <v>167</v>
      </c>
      <c r="D62" s="82" t="s">
        <v>179</v>
      </c>
      <c r="E62" s="82" t="s">
        <v>129</v>
      </c>
      <c r="F62" s="82" t="s">
        <v>112</v>
      </c>
      <c r="G62" s="82" t="s">
        <v>169</v>
      </c>
      <c r="H62" s="85" t="s">
        <v>27</v>
      </c>
      <c r="I62" s="49">
        <v>156</v>
      </c>
      <c r="J62" s="49">
        <v>156</v>
      </c>
    </row>
    <row r="63" spans="1:10" s="4" customFormat="1" ht="12.75">
      <c r="A63" s="81" t="s">
        <v>111</v>
      </c>
      <c r="B63" s="81" t="s">
        <v>166</v>
      </c>
      <c r="C63" s="81" t="s">
        <v>167</v>
      </c>
      <c r="D63" s="81" t="s">
        <v>134</v>
      </c>
      <c r="E63" s="81" t="s">
        <v>113</v>
      </c>
      <c r="F63" s="81" t="s">
        <v>112</v>
      </c>
      <c r="G63" s="81" t="s">
        <v>169</v>
      </c>
      <c r="H63" s="87" t="s">
        <v>85</v>
      </c>
      <c r="I63" s="83">
        <f>I66+I64</f>
        <v>3925.4370600000002</v>
      </c>
      <c r="J63" s="83">
        <f>J66+J64</f>
        <v>3764.8066199999998</v>
      </c>
    </row>
    <row r="64" spans="1:10" s="4" customFormat="1" ht="48">
      <c r="A64" s="81" t="s">
        <v>111</v>
      </c>
      <c r="B64" s="81" t="s">
        <v>166</v>
      </c>
      <c r="C64" s="81" t="s">
        <v>167</v>
      </c>
      <c r="D64" s="81" t="s">
        <v>231</v>
      </c>
      <c r="E64" s="81" t="s">
        <v>113</v>
      </c>
      <c r="F64" s="81" t="s">
        <v>112</v>
      </c>
      <c r="G64" s="81" t="s">
        <v>169</v>
      </c>
      <c r="H64" s="87" t="s">
        <v>232</v>
      </c>
      <c r="I64" s="83">
        <f>I65</f>
        <v>1290</v>
      </c>
      <c r="J64" s="83">
        <f>J65</f>
        <v>1290</v>
      </c>
    </row>
    <row r="65" spans="1:10" s="4" customFormat="1" ht="48">
      <c r="A65" s="82" t="s">
        <v>111</v>
      </c>
      <c r="B65" s="82" t="s">
        <v>166</v>
      </c>
      <c r="C65" s="82" t="s">
        <v>167</v>
      </c>
      <c r="D65" s="82" t="s">
        <v>231</v>
      </c>
      <c r="E65" s="82" t="s">
        <v>129</v>
      </c>
      <c r="F65" s="82" t="s">
        <v>112</v>
      </c>
      <c r="G65" s="82" t="s">
        <v>169</v>
      </c>
      <c r="H65" s="85" t="s">
        <v>225</v>
      </c>
      <c r="I65" s="49">
        <v>1290</v>
      </c>
      <c r="J65" s="49">
        <v>1290</v>
      </c>
    </row>
    <row r="66" spans="1:10" s="4" customFormat="1" ht="12.75">
      <c r="A66" s="81" t="s">
        <v>111</v>
      </c>
      <c r="B66" s="81" t="s">
        <v>166</v>
      </c>
      <c r="C66" s="81" t="s">
        <v>167</v>
      </c>
      <c r="D66" s="81" t="s">
        <v>181</v>
      </c>
      <c r="E66" s="81" t="s">
        <v>113</v>
      </c>
      <c r="F66" s="81" t="s">
        <v>112</v>
      </c>
      <c r="G66" s="81" t="s">
        <v>169</v>
      </c>
      <c r="H66" s="87" t="s">
        <v>182</v>
      </c>
      <c r="I66" s="83">
        <f>I67</f>
        <v>2635.4370600000002</v>
      </c>
      <c r="J66" s="83">
        <f>J67</f>
        <v>2474.8066199999998</v>
      </c>
    </row>
    <row r="67" spans="1:10" s="4" customFormat="1" ht="16.5" customHeight="1">
      <c r="A67" s="82" t="s">
        <v>111</v>
      </c>
      <c r="B67" s="82" t="s">
        <v>166</v>
      </c>
      <c r="C67" s="82" t="s">
        <v>167</v>
      </c>
      <c r="D67" s="82" t="s">
        <v>181</v>
      </c>
      <c r="E67" s="82" t="s">
        <v>129</v>
      </c>
      <c r="F67" s="82" t="s">
        <v>112</v>
      </c>
      <c r="G67" s="82" t="s">
        <v>169</v>
      </c>
      <c r="H67" s="85" t="s">
        <v>28</v>
      </c>
      <c r="I67" s="49">
        <v>2635.4370600000002</v>
      </c>
      <c r="J67" s="49">
        <v>2474.8066199999998</v>
      </c>
    </row>
    <row r="68" spans="1:10" s="5" customFormat="1"/>
    <row r="69" spans="1:10" s="5" customFormat="1"/>
    <row r="70" spans="1:10" s="5" customFormat="1"/>
    <row r="71" spans="1:10" s="5" customFormat="1"/>
    <row r="72" spans="1:10" s="5" customFormat="1"/>
    <row r="73" spans="1:10" s="5" customFormat="1"/>
    <row r="74" spans="1:10" s="5" customFormat="1"/>
    <row r="75" spans="1:10" s="5" customFormat="1"/>
    <row r="76" spans="1:10" s="5" customFormat="1"/>
    <row r="77" spans="1:10" s="5" customFormat="1"/>
    <row r="78" spans="1:10" s="5" customFormat="1"/>
    <row r="79" spans="1:10" s="5" customFormat="1"/>
    <row r="80" spans="1:1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</sheetData>
  <mergeCells count="2">
    <mergeCell ref="A6:J6"/>
    <mergeCell ref="A8:G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0"/>
  <sheetViews>
    <sheetView zoomScale="90" zoomScaleNormal="90" zoomScaleSheetLayoutView="100" workbookViewId="0">
      <selection activeCell="P13" sqref="P13"/>
    </sheetView>
  </sheetViews>
  <sheetFormatPr defaultRowHeight="15"/>
  <cols>
    <col min="1" max="3" width="9.140625" style="128"/>
    <col min="4" max="4" width="26.7109375" style="128" customWidth="1"/>
    <col min="5" max="5" width="2" style="128" hidden="1" customWidth="1"/>
    <col min="6" max="6" width="9.140625" style="129" hidden="1" customWidth="1"/>
    <col min="7" max="7" width="0.5703125" style="129" hidden="1" customWidth="1"/>
    <col min="8" max="8" width="9.140625" style="129" hidden="1" customWidth="1"/>
    <col min="9" max="9" width="6.140625" style="129" hidden="1" customWidth="1"/>
    <col min="10" max="10" width="7.5703125" style="129" customWidth="1"/>
    <col min="11" max="11" width="11.42578125" style="129" customWidth="1"/>
    <col min="12" max="12" width="13.140625" style="129" customWidth="1"/>
    <col min="13" max="13" width="11.5703125" style="129" customWidth="1"/>
    <col min="14" max="15" width="17" style="129" customWidth="1"/>
    <col min="16" max="254" width="9.140625" style="129"/>
    <col min="255" max="255" width="8.42578125" style="129" customWidth="1"/>
    <col min="256" max="260" width="0" style="129" hidden="1" customWidth="1"/>
    <col min="261" max="261" width="4.140625" style="129" customWidth="1"/>
    <col min="262" max="262" width="6.5703125" style="129" customWidth="1"/>
    <col min="263" max="263" width="8.28515625" style="129" customWidth="1"/>
    <col min="264" max="264" width="7.85546875" style="129" customWidth="1"/>
    <col min="265" max="265" width="13.42578125" style="129" customWidth="1"/>
    <col min="266" max="266" width="10.42578125" style="129" bestFit="1" customWidth="1"/>
    <col min="267" max="267" width="13.7109375" style="129" customWidth="1"/>
    <col min="268" max="268" width="10.28515625" style="129" customWidth="1"/>
    <col min="269" max="269" width="13.140625" style="129" customWidth="1"/>
    <col min="270" max="270" width="11" style="129" customWidth="1"/>
    <col min="271" max="510" width="9.140625" style="129"/>
    <col min="511" max="511" width="8.42578125" style="129" customWidth="1"/>
    <col min="512" max="516" width="0" style="129" hidden="1" customWidth="1"/>
    <col min="517" max="517" width="4.140625" style="129" customWidth="1"/>
    <col min="518" max="518" width="6.5703125" style="129" customWidth="1"/>
    <col min="519" max="519" width="8.28515625" style="129" customWidth="1"/>
    <col min="520" max="520" width="7.85546875" style="129" customWidth="1"/>
    <col min="521" max="521" width="13.42578125" style="129" customWidth="1"/>
    <col min="522" max="522" width="10.42578125" style="129" bestFit="1" customWidth="1"/>
    <col min="523" max="523" width="13.7109375" style="129" customWidth="1"/>
    <col min="524" max="524" width="10.28515625" style="129" customWidth="1"/>
    <col min="525" max="525" width="13.140625" style="129" customWidth="1"/>
    <col min="526" max="526" width="11" style="129" customWidth="1"/>
    <col min="527" max="766" width="9.140625" style="129"/>
    <col min="767" max="767" width="8.42578125" style="129" customWidth="1"/>
    <col min="768" max="772" width="0" style="129" hidden="1" customWidth="1"/>
    <col min="773" max="773" width="4.140625" style="129" customWidth="1"/>
    <col min="774" max="774" width="6.5703125" style="129" customWidth="1"/>
    <col min="775" max="775" width="8.28515625" style="129" customWidth="1"/>
    <col min="776" max="776" width="7.85546875" style="129" customWidth="1"/>
    <col min="777" max="777" width="13.42578125" style="129" customWidth="1"/>
    <col min="778" max="778" width="10.42578125" style="129" bestFit="1" customWidth="1"/>
    <col min="779" max="779" width="13.7109375" style="129" customWidth="1"/>
    <col min="780" max="780" width="10.28515625" style="129" customWidth="1"/>
    <col min="781" max="781" width="13.140625" style="129" customWidth="1"/>
    <col min="782" max="782" width="11" style="129" customWidth="1"/>
    <col min="783" max="1022" width="9.140625" style="129"/>
    <col min="1023" max="1023" width="8.42578125" style="129" customWidth="1"/>
    <col min="1024" max="1028" width="0" style="129" hidden="1" customWidth="1"/>
    <col min="1029" max="1029" width="4.140625" style="129" customWidth="1"/>
    <col min="1030" max="1030" width="6.5703125" style="129" customWidth="1"/>
    <col min="1031" max="1031" width="8.28515625" style="129" customWidth="1"/>
    <col min="1032" max="1032" width="7.85546875" style="129" customWidth="1"/>
    <col min="1033" max="1033" width="13.42578125" style="129" customWidth="1"/>
    <col min="1034" max="1034" width="10.42578125" style="129" bestFit="1" customWidth="1"/>
    <col min="1035" max="1035" width="13.7109375" style="129" customWidth="1"/>
    <col min="1036" max="1036" width="10.28515625" style="129" customWidth="1"/>
    <col min="1037" max="1037" width="13.140625" style="129" customWidth="1"/>
    <col min="1038" max="1038" width="11" style="129" customWidth="1"/>
    <col min="1039" max="1278" width="9.140625" style="129"/>
    <col min="1279" max="1279" width="8.42578125" style="129" customWidth="1"/>
    <col min="1280" max="1284" width="0" style="129" hidden="1" customWidth="1"/>
    <col min="1285" max="1285" width="4.140625" style="129" customWidth="1"/>
    <col min="1286" max="1286" width="6.5703125" style="129" customWidth="1"/>
    <col min="1287" max="1287" width="8.28515625" style="129" customWidth="1"/>
    <col min="1288" max="1288" width="7.85546875" style="129" customWidth="1"/>
    <col min="1289" max="1289" width="13.42578125" style="129" customWidth="1"/>
    <col min="1290" max="1290" width="10.42578125" style="129" bestFit="1" customWidth="1"/>
    <col min="1291" max="1291" width="13.7109375" style="129" customWidth="1"/>
    <col min="1292" max="1292" width="10.28515625" style="129" customWidth="1"/>
    <col min="1293" max="1293" width="13.140625" style="129" customWidth="1"/>
    <col min="1294" max="1294" width="11" style="129" customWidth="1"/>
    <col min="1295" max="1534" width="9.140625" style="129"/>
    <col min="1535" max="1535" width="8.42578125" style="129" customWidth="1"/>
    <col min="1536" max="1540" width="0" style="129" hidden="1" customWidth="1"/>
    <col min="1541" max="1541" width="4.140625" style="129" customWidth="1"/>
    <col min="1542" max="1542" width="6.5703125" style="129" customWidth="1"/>
    <col min="1543" max="1543" width="8.28515625" style="129" customWidth="1"/>
    <col min="1544" max="1544" width="7.85546875" style="129" customWidth="1"/>
    <col min="1545" max="1545" width="13.42578125" style="129" customWidth="1"/>
    <col min="1546" max="1546" width="10.42578125" style="129" bestFit="1" customWidth="1"/>
    <col min="1547" max="1547" width="13.7109375" style="129" customWidth="1"/>
    <col min="1548" max="1548" width="10.28515625" style="129" customWidth="1"/>
    <col min="1549" max="1549" width="13.140625" style="129" customWidth="1"/>
    <col min="1550" max="1550" width="11" style="129" customWidth="1"/>
    <col min="1551" max="1790" width="9.140625" style="129"/>
    <col min="1791" max="1791" width="8.42578125" style="129" customWidth="1"/>
    <col min="1792" max="1796" width="0" style="129" hidden="1" customWidth="1"/>
    <col min="1797" max="1797" width="4.140625" style="129" customWidth="1"/>
    <col min="1798" max="1798" width="6.5703125" style="129" customWidth="1"/>
    <col min="1799" max="1799" width="8.28515625" style="129" customWidth="1"/>
    <col min="1800" max="1800" width="7.85546875" style="129" customWidth="1"/>
    <col min="1801" max="1801" width="13.42578125" style="129" customWidth="1"/>
    <col min="1802" max="1802" width="10.42578125" style="129" bestFit="1" customWidth="1"/>
    <col min="1803" max="1803" width="13.7109375" style="129" customWidth="1"/>
    <col min="1804" max="1804" width="10.28515625" style="129" customWidth="1"/>
    <col min="1805" max="1805" width="13.140625" style="129" customWidth="1"/>
    <col min="1806" max="1806" width="11" style="129" customWidth="1"/>
    <col min="1807" max="2046" width="9.140625" style="129"/>
    <col min="2047" max="2047" width="8.42578125" style="129" customWidth="1"/>
    <col min="2048" max="2052" width="0" style="129" hidden="1" customWidth="1"/>
    <col min="2053" max="2053" width="4.140625" style="129" customWidth="1"/>
    <col min="2054" max="2054" width="6.5703125" style="129" customWidth="1"/>
    <col min="2055" max="2055" width="8.28515625" style="129" customWidth="1"/>
    <col min="2056" max="2056" width="7.85546875" style="129" customWidth="1"/>
    <col min="2057" max="2057" width="13.42578125" style="129" customWidth="1"/>
    <col min="2058" max="2058" width="10.42578125" style="129" bestFit="1" customWidth="1"/>
    <col min="2059" max="2059" width="13.7109375" style="129" customWidth="1"/>
    <col min="2060" max="2060" width="10.28515625" style="129" customWidth="1"/>
    <col min="2061" max="2061" width="13.140625" style="129" customWidth="1"/>
    <col min="2062" max="2062" width="11" style="129" customWidth="1"/>
    <col min="2063" max="2302" width="9.140625" style="129"/>
    <col min="2303" max="2303" width="8.42578125" style="129" customWidth="1"/>
    <col min="2304" max="2308" width="0" style="129" hidden="1" customWidth="1"/>
    <col min="2309" max="2309" width="4.140625" style="129" customWidth="1"/>
    <col min="2310" max="2310" width="6.5703125" style="129" customWidth="1"/>
    <col min="2311" max="2311" width="8.28515625" style="129" customWidth="1"/>
    <col min="2312" max="2312" width="7.85546875" style="129" customWidth="1"/>
    <col min="2313" max="2313" width="13.42578125" style="129" customWidth="1"/>
    <col min="2314" max="2314" width="10.42578125" style="129" bestFit="1" customWidth="1"/>
    <col min="2315" max="2315" width="13.7109375" style="129" customWidth="1"/>
    <col min="2316" max="2316" width="10.28515625" style="129" customWidth="1"/>
    <col min="2317" max="2317" width="13.140625" style="129" customWidth="1"/>
    <col min="2318" max="2318" width="11" style="129" customWidth="1"/>
    <col min="2319" max="2558" width="9.140625" style="129"/>
    <col min="2559" max="2559" width="8.42578125" style="129" customWidth="1"/>
    <col min="2560" max="2564" width="0" style="129" hidden="1" customWidth="1"/>
    <col min="2565" max="2565" width="4.140625" style="129" customWidth="1"/>
    <col min="2566" max="2566" width="6.5703125" style="129" customWidth="1"/>
    <col min="2567" max="2567" width="8.28515625" style="129" customWidth="1"/>
    <col min="2568" max="2568" width="7.85546875" style="129" customWidth="1"/>
    <col min="2569" max="2569" width="13.42578125" style="129" customWidth="1"/>
    <col min="2570" max="2570" width="10.42578125" style="129" bestFit="1" customWidth="1"/>
    <col min="2571" max="2571" width="13.7109375" style="129" customWidth="1"/>
    <col min="2572" max="2572" width="10.28515625" style="129" customWidth="1"/>
    <col min="2573" max="2573" width="13.140625" style="129" customWidth="1"/>
    <col min="2574" max="2574" width="11" style="129" customWidth="1"/>
    <col min="2575" max="2814" width="9.140625" style="129"/>
    <col min="2815" max="2815" width="8.42578125" style="129" customWidth="1"/>
    <col min="2816" max="2820" width="0" style="129" hidden="1" customWidth="1"/>
    <col min="2821" max="2821" width="4.140625" style="129" customWidth="1"/>
    <col min="2822" max="2822" width="6.5703125" style="129" customWidth="1"/>
    <col min="2823" max="2823" width="8.28515625" style="129" customWidth="1"/>
    <col min="2824" max="2824" width="7.85546875" style="129" customWidth="1"/>
    <col min="2825" max="2825" width="13.42578125" style="129" customWidth="1"/>
    <col min="2826" max="2826" width="10.42578125" style="129" bestFit="1" customWidth="1"/>
    <col min="2827" max="2827" width="13.7109375" style="129" customWidth="1"/>
    <col min="2828" max="2828" width="10.28515625" style="129" customWidth="1"/>
    <col min="2829" max="2829" width="13.140625" style="129" customWidth="1"/>
    <col min="2830" max="2830" width="11" style="129" customWidth="1"/>
    <col min="2831" max="3070" width="9.140625" style="129"/>
    <col min="3071" max="3071" width="8.42578125" style="129" customWidth="1"/>
    <col min="3072" max="3076" width="0" style="129" hidden="1" customWidth="1"/>
    <col min="3077" max="3077" width="4.140625" style="129" customWidth="1"/>
    <col min="3078" max="3078" width="6.5703125" style="129" customWidth="1"/>
    <col min="3079" max="3079" width="8.28515625" style="129" customWidth="1"/>
    <col min="3080" max="3080" width="7.85546875" style="129" customWidth="1"/>
    <col min="3081" max="3081" width="13.42578125" style="129" customWidth="1"/>
    <col min="3082" max="3082" width="10.42578125" style="129" bestFit="1" customWidth="1"/>
    <col min="3083" max="3083" width="13.7109375" style="129" customWidth="1"/>
    <col min="3084" max="3084" width="10.28515625" style="129" customWidth="1"/>
    <col min="3085" max="3085" width="13.140625" style="129" customWidth="1"/>
    <col min="3086" max="3086" width="11" style="129" customWidth="1"/>
    <col min="3087" max="3326" width="9.140625" style="129"/>
    <col min="3327" max="3327" width="8.42578125" style="129" customWidth="1"/>
    <col min="3328" max="3332" width="0" style="129" hidden="1" customWidth="1"/>
    <col min="3333" max="3333" width="4.140625" style="129" customWidth="1"/>
    <col min="3334" max="3334" width="6.5703125" style="129" customWidth="1"/>
    <col min="3335" max="3335" width="8.28515625" style="129" customWidth="1"/>
    <col min="3336" max="3336" width="7.85546875" style="129" customWidth="1"/>
    <col min="3337" max="3337" width="13.42578125" style="129" customWidth="1"/>
    <col min="3338" max="3338" width="10.42578125" style="129" bestFit="1" customWidth="1"/>
    <col min="3339" max="3339" width="13.7109375" style="129" customWidth="1"/>
    <col min="3340" max="3340" width="10.28515625" style="129" customWidth="1"/>
    <col min="3341" max="3341" width="13.140625" style="129" customWidth="1"/>
    <col min="3342" max="3342" width="11" style="129" customWidth="1"/>
    <col min="3343" max="3582" width="9.140625" style="129"/>
    <col min="3583" max="3583" width="8.42578125" style="129" customWidth="1"/>
    <col min="3584" max="3588" width="0" style="129" hidden="1" customWidth="1"/>
    <col min="3589" max="3589" width="4.140625" style="129" customWidth="1"/>
    <col min="3590" max="3590" width="6.5703125" style="129" customWidth="1"/>
    <col min="3591" max="3591" width="8.28515625" style="129" customWidth="1"/>
    <col min="3592" max="3592" width="7.85546875" style="129" customWidth="1"/>
    <col min="3593" max="3593" width="13.42578125" style="129" customWidth="1"/>
    <col min="3594" max="3594" width="10.42578125" style="129" bestFit="1" customWidth="1"/>
    <col min="3595" max="3595" width="13.7109375" style="129" customWidth="1"/>
    <col min="3596" max="3596" width="10.28515625" style="129" customWidth="1"/>
    <col min="3597" max="3597" width="13.140625" style="129" customWidth="1"/>
    <col min="3598" max="3598" width="11" style="129" customWidth="1"/>
    <col min="3599" max="3838" width="9.140625" style="129"/>
    <col min="3839" max="3839" width="8.42578125" style="129" customWidth="1"/>
    <col min="3840" max="3844" width="0" style="129" hidden="1" customWidth="1"/>
    <col min="3845" max="3845" width="4.140625" style="129" customWidth="1"/>
    <col min="3846" max="3846" width="6.5703125" style="129" customWidth="1"/>
    <col min="3847" max="3847" width="8.28515625" style="129" customWidth="1"/>
    <col min="3848" max="3848" width="7.85546875" style="129" customWidth="1"/>
    <col min="3849" max="3849" width="13.42578125" style="129" customWidth="1"/>
    <col min="3850" max="3850" width="10.42578125" style="129" bestFit="1" customWidth="1"/>
    <col min="3851" max="3851" width="13.7109375" style="129" customWidth="1"/>
    <col min="3852" max="3852" width="10.28515625" style="129" customWidth="1"/>
    <col min="3853" max="3853" width="13.140625" style="129" customWidth="1"/>
    <col min="3854" max="3854" width="11" style="129" customWidth="1"/>
    <col min="3855" max="4094" width="9.140625" style="129"/>
    <col min="4095" max="4095" width="8.42578125" style="129" customWidth="1"/>
    <col min="4096" max="4100" width="0" style="129" hidden="1" customWidth="1"/>
    <col min="4101" max="4101" width="4.140625" style="129" customWidth="1"/>
    <col min="4102" max="4102" width="6.5703125" style="129" customWidth="1"/>
    <col min="4103" max="4103" width="8.28515625" style="129" customWidth="1"/>
    <col min="4104" max="4104" width="7.85546875" style="129" customWidth="1"/>
    <col min="4105" max="4105" width="13.42578125" style="129" customWidth="1"/>
    <col min="4106" max="4106" width="10.42578125" style="129" bestFit="1" customWidth="1"/>
    <col min="4107" max="4107" width="13.7109375" style="129" customWidth="1"/>
    <col min="4108" max="4108" width="10.28515625" style="129" customWidth="1"/>
    <col min="4109" max="4109" width="13.140625" style="129" customWidth="1"/>
    <col min="4110" max="4110" width="11" style="129" customWidth="1"/>
    <col min="4111" max="4350" width="9.140625" style="129"/>
    <col min="4351" max="4351" width="8.42578125" style="129" customWidth="1"/>
    <col min="4352" max="4356" width="0" style="129" hidden="1" customWidth="1"/>
    <col min="4357" max="4357" width="4.140625" style="129" customWidth="1"/>
    <col min="4358" max="4358" width="6.5703125" style="129" customWidth="1"/>
    <col min="4359" max="4359" width="8.28515625" style="129" customWidth="1"/>
    <col min="4360" max="4360" width="7.85546875" style="129" customWidth="1"/>
    <col min="4361" max="4361" width="13.42578125" style="129" customWidth="1"/>
    <col min="4362" max="4362" width="10.42578125" style="129" bestFit="1" customWidth="1"/>
    <col min="4363" max="4363" width="13.7109375" style="129" customWidth="1"/>
    <col min="4364" max="4364" width="10.28515625" style="129" customWidth="1"/>
    <col min="4365" max="4365" width="13.140625" style="129" customWidth="1"/>
    <col min="4366" max="4366" width="11" style="129" customWidth="1"/>
    <col min="4367" max="4606" width="9.140625" style="129"/>
    <col min="4607" max="4607" width="8.42578125" style="129" customWidth="1"/>
    <col min="4608" max="4612" width="0" style="129" hidden="1" customWidth="1"/>
    <col min="4613" max="4613" width="4.140625" style="129" customWidth="1"/>
    <col min="4614" max="4614" width="6.5703125" style="129" customWidth="1"/>
    <col min="4615" max="4615" width="8.28515625" style="129" customWidth="1"/>
    <col min="4616" max="4616" width="7.85546875" style="129" customWidth="1"/>
    <col min="4617" max="4617" width="13.42578125" style="129" customWidth="1"/>
    <col min="4618" max="4618" width="10.42578125" style="129" bestFit="1" customWidth="1"/>
    <col min="4619" max="4619" width="13.7109375" style="129" customWidth="1"/>
    <col min="4620" max="4620" width="10.28515625" style="129" customWidth="1"/>
    <col min="4621" max="4621" width="13.140625" style="129" customWidth="1"/>
    <col min="4622" max="4622" width="11" style="129" customWidth="1"/>
    <col min="4623" max="4862" width="9.140625" style="129"/>
    <col min="4863" max="4863" width="8.42578125" style="129" customWidth="1"/>
    <col min="4864" max="4868" width="0" style="129" hidden="1" customWidth="1"/>
    <col min="4869" max="4869" width="4.140625" style="129" customWidth="1"/>
    <col min="4870" max="4870" width="6.5703125" style="129" customWidth="1"/>
    <col min="4871" max="4871" width="8.28515625" style="129" customWidth="1"/>
    <col min="4872" max="4872" width="7.85546875" style="129" customWidth="1"/>
    <col min="4873" max="4873" width="13.42578125" style="129" customWidth="1"/>
    <col min="4874" max="4874" width="10.42578125" style="129" bestFit="1" customWidth="1"/>
    <col min="4875" max="4875" width="13.7109375" style="129" customWidth="1"/>
    <col min="4876" max="4876" width="10.28515625" style="129" customWidth="1"/>
    <col min="4877" max="4877" width="13.140625" style="129" customWidth="1"/>
    <col min="4878" max="4878" width="11" style="129" customWidth="1"/>
    <col min="4879" max="5118" width="9.140625" style="129"/>
    <col min="5119" max="5119" width="8.42578125" style="129" customWidth="1"/>
    <col min="5120" max="5124" width="0" style="129" hidden="1" customWidth="1"/>
    <col min="5125" max="5125" width="4.140625" style="129" customWidth="1"/>
    <col min="5126" max="5126" width="6.5703125" style="129" customWidth="1"/>
    <col min="5127" max="5127" width="8.28515625" style="129" customWidth="1"/>
    <col min="5128" max="5128" width="7.85546875" style="129" customWidth="1"/>
    <col min="5129" max="5129" width="13.42578125" style="129" customWidth="1"/>
    <col min="5130" max="5130" width="10.42578125" style="129" bestFit="1" customWidth="1"/>
    <col min="5131" max="5131" width="13.7109375" style="129" customWidth="1"/>
    <col min="5132" max="5132" width="10.28515625" style="129" customWidth="1"/>
    <col min="5133" max="5133" width="13.140625" style="129" customWidth="1"/>
    <col min="5134" max="5134" width="11" style="129" customWidth="1"/>
    <col min="5135" max="5374" width="9.140625" style="129"/>
    <col min="5375" max="5375" width="8.42578125" style="129" customWidth="1"/>
    <col min="5376" max="5380" width="0" style="129" hidden="1" customWidth="1"/>
    <col min="5381" max="5381" width="4.140625" style="129" customWidth="1"/>
    <col min="5382" max="5382" width="6.5703125" style="129" customWidth="1"/>
    <col min="5383" max="5383" width="8.28515625" style="129" customWidth="1"/>
    <col min="5384" max="5384" width="7.85546875" style="129" customWidth="1"/>
    <col min="5385" max="5385" width="13.42578125" style="129" customWidth="1"/>
    <col min="5386" max="5386" width="10.42578125" style="129" bestFit="1" customWidth="1"/>
    <col min="5387" max="5387" width="13.7109375" style="129" customWidth="1"/>
    <col min="5388" max="5388" width="10.28515625" style="129" customWidth="1"/>
    <col min="5389" max="5389" width="13.140625" style="129" customWidth="1"/>
    <col min="5390" max="5390" width="11" style="129" customWidth="1"/>
    <col min="5391" max="5630" width="9.140625" style="129"/>
    <col min="5631" max="5631" width="8.42578125" style="129" customWidth="1"/>
    <col min="5632" max="5636" width="0" style="129" hidden="1" customWidth="1"/>
    <col min="5637" max="5637" width="4.140625" style="129" customWidth="1"/>
    <col min="5638" max="5638" width="6.5703125" style="129" customWidth="1"/>
    <col min="5639" max="5639" width="8.28515625" style="129" customWidth="1"/>
    <col min="5640" max="5640" width="7.85546875" style="129" customWidth="1"/>
    <col min="5641" max="5641" width="13.42578125" style="129" customWidth="1"/>
    <col min="5642" max="5642" width="10.42578125" style="129" bestFit="1" customWidth="1"/>
    <col min="5643" max="5643" width="13.7109375" style="129" customWidth="1"/>
    <col min="5644" max="5644" width="10.28515625" style="129" customWidth="1"/>
    <col min="5645" max="5645" width="13.140625" style="129" customWidth="1"/>
    <col min="5646" max="5646" width="11" style="129" customWidth="1"/>
    <col min="5647" max="5886" width="9.140625" style="129"/>
    <col min="5887" max="5887" width="8.42578125" style="129" customWidth="1"/>
    <col min="5888" max="5892" width="0" style="129" hidden="1" customWidth="1"/>
    <col min="5893" max="5893" width="4.140625" style="129" customWidth="1"/>
    <col min="5894" max="5894" width="6.5703125" style="129" customWidth="1"/>
    <col min="5895" max="5895" width="8.28515625" style="129" customWidth="1"/>
    <col min="5896" max="5896" width="7.85546875" style="129" customWidth="1"/>
    <col min="5897" max="5897" width="13.42578125" style="129" customWidth="1"/>
    <col min="5898" max="5898" width="10.42578125" style="129" bestFit="1" customWidth="1"/>
    <col min="5899" max="5899" width="13.7109375" style="129" customWidth="1"/>
    <col min="5900" max="5900" width="10.28515625" style="129" customWidth="1"/>
    <col min="5901" max="5901" width="13.140625" style="129" customWidth="1"/>
    <col min="5902" max="5902" width="11" style="129" customWidth="1"/>
    <col min="5903" max="6142" width="9.140625" style="129"/>
    <col min="6143" max="6143" width="8.42578125" style="129" customWidth="1"/>
    <col min="6144" max="6148" width="0" style="129" hidden="1" customWidth="1"/>
    <col min="6149" max="6149" width="4.140625" style="129" customWidth="1"/>
    <col min="6150" max="6150" width="6.5703125" style="129" customWidth="1"/>
    <col min="6151" max="6151" width="8.28515625" style="129" customWidth="1"/>
    <col min="6152" max="6152" width="7.85546875" style="129" customWidth="1"/>
    <col min="6153" max="6153" width="13.42578125" style="129" customWidth="1"/>
    <col min="6154" max="6154" width="10.42578125" style="129" bestFit="1" customWidth="1"/>
    <col min="6155" max="6155" width="13.7109375" style="129" customWidth="1"/>
    <col min="6156" max="6156" width="10.28515625" style="129" customWidth="1"/>
    <col min="6157" max="6157" width="13.140625" style="129" customWidth="1"/>
    <col min="6158" max="6158" width="11" style="129" customWidth="1"/>
    <col min="6159" max="6398" width="9.140625" style="129"/>
    <col min="6399" max="6399" width="8.42578125" style="129" customWidth="1"/>
    <col min="6400" max="6404" width="0" style="129" hidden="1" customWidth="1"/>
    <col min="6405" max="6405" width="4.140625" style="129" customWidth="1"/>
    <col min="6406" max="6406" width="6.5703125" style="129" customWidth="1"/>
    <col min="6407" max="6407" width="8.28515625" style="129" customWidth="1"/>
    <col min="6408" max="6408" width="7.85546875" style="129" customWidth="1"/>
    <col min="6409" max="6409" width="13.42578125" style="129" customWidth="1"/>
    <col min="6410" max="6410" width="10.42578125" style="129" bestFit="1" customWidth="1"/>
    <col min="6411" max="6411" width="13.7109375" style="129" customWidth="1"/>
    <col min="6412" max="6412" width="10.28515625" style="129" customWidth="1"/>
    <col min="6413" max="6413" width="13.140625" style="129" customWidth="1"/>
    <col min="6414" max="6414" width="11" style="129" customWidth="1"/>
    <col min="6415" max="6654" width="9.140625" style="129"/>
    <col min="6655" max="6655" width="8.42578125" style="129" customWidth="1"/>
    <col min="6656" max="6660" width="0" style="129" hidden="1" customWidth="1"/>
    <col min="6661" max="6661" width="4.140625" style="129" customWidth="1"/>
    <col min="6662" max="6662" width="6.5703125" style="129" customWidth="1"/>
    <col min="6663" max="6663" width="8.28515625" style="129" customWidth="1"/>
    <col min="6664" max="6664" width="7.85546875" style="129" customWidth="1"/>
    <col min="6665" max="6665" width="13.42578125" style="129" customWidth="1"/>
    <col min="6666" max="6666" width="10.42578125" style="129" bestFit="1" customWidth="1"/>
    <col min="6667" max="6667" width="13.7109375" style="129" customWidth="1"/>
    <col min="6668" max="6668" width="10.28515625" style="129" customWidth="1"/>
    <col min="6669" max="6669" width="13.140625" style="129" customWidth="1"/>
    <col min="6670" max="6670" width="11" style="129" customWidth="1"/>
    <col min="6671" max="6910" width="9.140625" style="129"/>
    <col min="6911" max="6911" width="8.42578125" style="129" customWidth="1"/>
    <col min="6912" max="6916" width="0" style="129" hidden="1" customWidth="1"/>
    <col min="6917" max="6917" width="4.140625" style="129" customWidth="1"/>
    <col min="6918" max="6918" width="6.5703125" style="129" customWidth="1"/>
    <col min="6919" max="6919" width="8.28515625" style="129" customWidth="1"/>
    <col min="6920" max="6920" width="7.85546875" style="129" customWidth="1"/>
    <col min="6921" max="6921" width="13.42578125" style="129" customWidth="1"/>
    <col min="6922" max="6922" width="10.42578125" style="129" bestFit="1" customWidth="1"/>
    <col min="6923" max="6923" width="13.7109375" style="129" customWidth="1"/>
    <col min="6924" max="6924" width="10.28515625" style="129" customWidth="1"/>
    <col min="6925" max="6925" width="13.140625" style="129" customWidth="1"/>
    <col min="6926" max="6926" width="11" style="129" customWidth="1"/>
    <col min="6927" max="7166" width="9.140625" style="129"/>
    <col min="7167" max="7167" width="8.42578125" style="129" customWidth="1"/>
    <col min="7168" max="7172" width="0" style="129" hidden="1" customWidth="1"/>
    <col min="7173" max="7173" width="4.140625" style="129" customWidth="1"/>
    <col min="7174" max="7174" width="6.5703125" style="129" customWidth="1"/>
    <col min="7175" max="7175" width="8.28515625" style="129" customWidth="1"/>
    <col min="7176" max="7176" width="7.85546875" style="129" customWidth="1"/>
    <col min="7177" max="7177" width="13.42578125" style="129" customWidth="1"/>
    <col min="7178" max="7178" width="10.42578125" style="129" bestFit="1" customWidth="1"/>
    <col min="7179" max="7179" width="13.7109375" style="129" customWidth="1"/>
    <col min="7180" max="7180" width="10.28515625" style="129" customWidth="1"/>
    <col min="7181" max="7181" width="13.140625" style="129" customWidth="1"/>
    <col min="7182" max="7182" width="11" style="129" customWidth="1"/>
    <col min="7183" max="7422" width="9.140625" style="129"/>
    <col min="7423" max="7423" width="8.42578125" style="129" customWidth="1"/>
    <col min="7424" max="7428" width="0" style="129" hidden="1" customWidth="1"/>
    <col min="7429" max="7429" width="4.140625" style="129" customWidth="1"/>
    <col min="7430" max="7430" width="6.5703125" style="129" customWidth="1"/>
    <col min="7431" max="7431" width="8.28515625" style="129" customWidth="1"/>
    <col min="7432" max="7432" width="7.85546875" style="129" customWidth="1"/>
    <col min="7433" max="7433" width="13.42578125" style="129" customWidth="1"/>
    <col min="7434" max="7434" width="10.42578125" style="129" bestFit="1" customWidth="1"/>
    <col min="7435" max="7435" width="13.7109375" style="129" customWidth="1"/>
    <col min="7436" max="7436" width="10.28515625" style="129" customWidth="1"/>
    <col min="7437" max="7437" width="13.140625" style="129" customWidth="1"/>
    <col min="7438" max="7438" width="11" style="129" customWidth="1"/>
    <col min="7439" max="7678" width="9.140625" style="129"/>
    <col min="7679" max="7679" width="8.42578125" style="129" customWidth="1"/>
    <col min="7680" max="7684" width="0" style="129" hidden="1" customWidth="1"/>
    <col min="7685" max="7685" width="4.140625" style="129" customWidth="1"/>
    <col min="7686" max="7686" width="6.5703125" style="129" customWidth="1"/>
    <col min="7687" max="7687" width="8.28515625" style="129" customWidth="1"/>
    <col min="7688" max="7688" width="7.85546875" style="129" customWidth="1"/>
    <col min="7689" max="7689" width="13.42578125" style="129" customWidth="1"/>
    <col min="7690" max="7690" width="10.42578125" style="129" bestFit="1" customWidth="1"/>
    <col min="7691" max="7691" width="13.7109375" style="129" customWidth="1"/>
    <col min="7692" max="7692" width="10.28515625" style="129" customWidth="1"/>
    <col min="7693" max="7693" width="13.140625" style="129" customWidth="1"/>
    <col min="7694" max="7694" width="11" style="129" customWidth="1"/>
    <col min="7695" max="7934" width="9.140625" style="129"/>
    <col min="7935" max="7935" width="8.42578125" style="129" customWidth="1"/>
    <col min="7936" max="7940" width="0" style="129" hidden="1" customWidth="1"/>
    <col min="7941" max="7941" width="4.140625" style="129" customWidth="1"/>
    <col min="7942" max="7942" width="6.5703125" style="129" customWidth="1"/>
    <col min="7943" max="7943" width="8.28515625" style="129" customWidth="1"/>
    <col min="7944" max="7944" width="7.85546875" style="129" customWidth="1"/>
    <col min="7945" max="7945" width="13.42578125" style="129" customWidth="1"/>
    <col min="7946" max="7946" width="10.42578125" style="129" bestFit="1" customWidth="1"/>
    <col min="7947" max="7947" width="13.7109375" style="129" customWidth="1"/>
    <col min="7948" max="7948" width="10.28515625" style="129" customWidth="1"/>
    <col min="7949" max="7949" width="13.140625" style="129" customWidth="1"/>
    <col min="7950" max="7950" width="11" style="129" customWidth="1"/>
    <col min="7951" max="8190" width="9.140625" style="129"/>
    <col min="8191" max="8191" width="8.42578125" style="129" customWidth="1"/>
    <col min="8192" max="8196" width="0" style="129" hidden="1" customWidth="1"/>
    <col min="8197" max="8197" width="4.140625" style="129" customWidth="1"/>
    <col min="8198" max="8198" width="6.5703125" style="129" customWidth="1"/>
    <col min="8199" max="8199" width="8.28515625" style="129" customWidth="1"/>
    <col min="8200" max="8200" width="7.85546875" style="129" customWidth="1"/>
    <col min="8201" max="8201" width="13.42578125" style="129" customWidth="1"/>
    <col min="8202" max="8202" width="10.42578125" style="129" bestFit="1" customWidth="1"/>
    <col min="8203" max="8203" width="13.7109375" style="129" customWidth="1"/>
    <col min="8204" max="8204" width="10.28515625" style="129" customWidth="1"/>
    <col min="8205" max="8205" width="13.140625" style="129" customWidth="1"/>
    <col min="8206" max="8206" width="11" style="129" customWidth="1"/>
    <col min="8207" max="8446" width="9.140625" style="129"/>
    <col min="8447" max="8447" width="8.42578125" style="129" customWidth="1"/>
    <col min="8448" max="8452" width="0" style="129" hidden="1" customWidth="1"/>
    <col min="8453" max="8453" width="4.140625" style="129" customWidth="1"/>
    <col min="8454" max="8454" width="6.5703125" style="129" customWidth="1"/>
    <col min="8455" max="8455" width="8.28515625" style="129" customWidth="1"/>
    <col min="8456" max="8456" width="7.85546875" style="129" customWidth="1"/>
    <col min="8457" max="8457" width="13.42578125" style="129" customWidth="1"/>
    <col min="8458" max="8458" width="10.42578125" style="129" bestFit="1" customWidth="1"/>
    <col min="8459" max="8459" width="13.7109375" style="129" customWidth="1"/>
    <col min="8460" max="8460" width="10.28515625" style="129" customWidth="1"/>
    <col min="8461" max="8461" width="13.140625" style="129" customWidth="1"/>
    <col min="8462" max="8462" width="11" style="129" customWidth="1"/>
    <col min="8463" max="8702" width="9.140625" style="129"/>
    <col min="8703" max="8703" width="8.42578125" style="129" customWidth="1"/>
    <col min="8704" max="8708" width="0" style="129" hidden="1" customWidth="1"/>
    <col min="8709" max="8709" width="4.140625" style="129" customWidth="1"/>
    <col min="8710" max="8710" width="6.5703125" style="129" customWidth="1"/>
    <col min="8711" max="8711" width="8.28515625" style="129" customWidth="1"/>
    <col min="8712" max="8712" width="7.85546875" style="129" customWidth="1"/>
    <col min="8713" max="8713" width="13.42578125" style="129" customWidth="1"/>
    <col min="8714" max="8714" width="10.42578125" style="129" bestFit="1" customWidth="1"/>
    <col min="8715" max="8715" width="13.7109375" style="129" customWidth="1"/>
    <col min="8716" max="8716" width="10.28515625" style="129" customWidth="1"/>
    <col min="8717" max="8717" width="13.140625" style="129" customWidth="1"/>
    <col min="8718" max="8718" width="11" style="129" customWidth="1"/>
    <col min="8719" max="8958" width="9.140625" style="129"/>
    <col min="8959" max="8959" width="8.42578125" style="129" customWidth="1"/>
    <col min="8960" max="8964" width="0" style="129" hidden="1" customWidth="1"/>
    <col min="8965" max="8965" width="4.140625" style="129" customWidth="1"/>
    <col min="8966" max="8966" width="6.5703125" style="129" customWidth="1"/>
    <col min="8967" max="8967" width="8.28515625" style="129" customWidth="1"/>
    <col min="8968" max="8968" width="7.85546875" style="129" customWidth="1"/>
    <col min="8969" max="8969" width="13.42578125" style="129" customWidth="1"/>
    <col min="8970" max="8970" width="10.42578125" style="129" bestFit="1" customWidth="1"/>
    <col min="8971" max="8971" width="13.7109375" style="129" customWidth="1"/>
    <col min="8972" max="8972" width="10.28515625" style="129" customWidth="1"/>
    <col min="8973" max="8973" width="13.140625" style="129" customWidth="1"/>
    <col min="8974" max="8974" width="11" style="129" customWidth="1"/>
    <col min="8975" max="9214" width="9.140625" style="129"/>
    <col min="9215" max="9215" width="8.42578125" style="129" customWidth="1"/>
    <col min="9216" max="9220" width="0" style="129" hidden="1" customWidth="1"/>
    <col min="9221" max="9221" width="4.140625" style="129" customWidth="1"/>
    <col min="9222" max="9222" width="6.5703125" style="129" customWidth="1"/>
    <col min="9223" max="9223" width="8.28515625" style="129" customWidth="1"/>
    <col min="9224" max="9224" width="7.85546875" style="129" customWidth="1"/>
    <col min="9225" max="9225" width="13.42578125" style="129" customWidth="1"/>
    <col min="9226" max="9226" width="10.42578125" style="129" bestFit="1" customWidth="1"/>
    <col min="9227" max="9227" width="13.7109375" style="129" customWidth="1"/>
    <col min="9228" max="9228" width="10.28515625" style="129" customWidth="1"/>
    <col min="9229" max="9229" width="13.140625" style="129" customWidth="1"/>
    <col min="9230" max="9230" width="11" style="129" customWidth="1"/>
    <col min="9231" max="9470" width="9.140625" style="129"/>
    <col min="9471" max="9471" width="8.42578125" style="129" customWidth="1"/>
    <col min="9472" max="9476" width="0" style="129" hidden="1" customWidth="1"/>
    <col min="9477" max="9477" width="4.140625" style="129" customWidth="1"/>
    <col min="9478" max="9478" width="6.5703125" style="129" customWidth="1"/>
    <col min="9479" max="9479" width="8.28515625" style="129" customWidth="1"/>
    <col min="9480" max="9480" width="7.85546875" style="129" customWidth="1"/>
    <col min="9481" max="9481" width="13.42578125" style="129" customWidth="1"/>
    <col min="9482" max="9482" width="10.42578125" style="129" bestFit="1" customWidth="1"/>
    <col min="9483" max="9483" width="13.7109375" style="129" customWidth="1"/>
    <col min="9484" max="9484" width="10.28515625" style="129" customWidth="1"/>
    <col min="9485" max="9485" width="13.140625" style="129" customWidth="1"/>
    <col min="9486" max="9486" width="11" style="129" customWidth="1"/>
    <col min="9487" max="9726" width="9.140625" style="129"/>
    <col min="9727" max="9727" width="8.42578125" style="129" customWidth="1"/>
    <col min="9728" max="9732" width="0" style="129" hidden="1" customWidth="1"/>
    <col min="9733" max="9733" width="4.140625" style="129" customWidth="1"/>
    <col min="9734" max="9734" width="6.5703125" style="129" customWidth="1"/>
    <col min="9735" max="9735" width="8.28515625" style="129" customWidth="1"/>
    <col min="9736" max="9736" width="7.85546875" style="129" customWidth="1"/>
    <col min="9737" max="9737" width="13.42578125" style="129" customWidth="1"/>
    <col min="9738" max="9738" width="10.42578125" style="129" bestFit="1" customWidth="1"/>
    <col min="9739" max="9739" width="13.7109375" style="129" customWidth="1"/>
    <col min="9740" max="9740" width="10.28515625" style="129" customWidth="1"/>
    <col min="9741" max="9741" width="13.140625" style="129" customWidth="1"/>
    <col min="9742" max="9742" width="11" style="129" customWidth="1"/>
    <col min="9743" max="9982" width="9.140625" style="129"/>
    <col min="9983" max="9983" width="8.42578125" style="129" customWidth="1"/>
    <col min="9984" max="9988" width="0" style="129" hidden="1" customWidth="1"/>
    <col min="9989" max="9989" width="4.140625" style="129" customWidth="1"/>
    <col min="9990" max="9990" width="6.5703125" style="129" customWidth="1"/>
    <col min="9991" max="9991" width="8.28515625" style="129" customWidth="1"/>
    <col min="9992" max="9992" width="7.85546875" style="129" customWidth="1"/>
    <col min="9993" max="9993" width="13.42578125" style="129" customWidth="1"/>
    <col min="9994" max="9994" width="10.42578125" style="129" bestFit="1" customWidth="1"/>
    <col min="9995" max="9995" width="13.7109375" style="129" customWidth="1"/>
    <col min="9996" max="9996" width="10.28515625" style="129" customWidth="1"/>
    <col min="9997" max="9997" width="13.140625" style="129" customWidth="1"/>
    <col min="9998" max="9998" width="11" style="129" customWidth="1"/>
    <col min="9999" max="10238" width="9.140625" style="129"/>
    <col min="10239" max="10239" width="8.42578125" style="129" customWidth="1"/>
    <col min="10240" max="10244" width="0" style="129" hidden="1" customWidth="1"/>
    <col min="10245" max="10245" width="4.140625" style="129" customWidth="1"/>
    <col min="10246" max="10246" width="6.5703125" style="129" customWidth="1"/>
    <col min="10247" max="10247" width="8.28515625" style="129" customWidth="1"/>
    <col min="10248" max="10248" width="7.85546875" style="129" customWidth="1"/>
    <col min="10249" max="10249" width="13.42578125" style="129" customWidth="1"/>
    <col min="10250" max="10250" width="10.42578125" style="129" bestFit="1" customWidth="1"/>
    <col min="10251" max="10251" width="13.7109375" style="129" customWidth="1"/>
    <col min="10252" max="10252" width="10.28515625" style="129" customWidth="1"/>
    <col min="10253" max="10253" width="13.140625" style="129" customWidth="1"/>
    <col min="10254" max="10254" width="11" style="129" customWidth="1"/>
    <col min="10255" max="10494" width="9.140625" style="129"/>
    <col min="10495" max="10495" width="8.42578125" style="129" customWidth="1"/>
    <col min="10496" max="10500" width="0" style="129" hidden="1" customWidth="1"/>
    <col min="10501" max="10501" width="4.140625" style="129" customWidth="1"/>
    <col min="10502" max="10502" width="6.5703125" style="129" customWidth="1"/>
    <col min="10503" max="10503" width="8.28515625" style="129" customWidth="1"/>
    <col min="10504" max="10504" width="7.85546875" style="129" customWidth="1"/>
    <col min="10505" max="10505" width="13.42578125" style="129" customWidth="1"/>
    <col min="10506" max="10506" width="10.42578125" style="129" bestFit="1" customWidth="1"/>
    <col min="10507" max="10507" width="13.7109375" style="129" customWidth="1"/>
    <col min="10508" max="10508" width="10.28515625" style="129" customWidth="1"/>
    <col min="10509" max="10509" width="13.140625" style="129" customWidth="1"/>
    <col min="10510" max="10510" width="11" style="129" customWidth="1"/>
    <col min="10511" max="10750" width="9.140625" style="129"/>
    <col min="10751" max="10751" width="8.42578125" style="129" customWidth="1"/>
    <col min="10752" max="10756" width="0" style="129" hidden="1" customWidth="1"/>
    <col min="10757" max="10757" width="4.140625" style="129" customWidth="1"/>
    <col min="10758" max="10758" width="6.5703125" style="129" customWidth="1"/>
    <col min="10759" max="10759" width="8.28515625" style="129" customWidth="1"/>
    <col min="10760" max="10760" width="7.85546875" style="129" customWidth="1"/>
    <col min="10761" max="10761" width="13.42578125" style="129" customWidth="1"/>
    <col min="10762" max="10762" width="10.42578125" style="129" bestFit="1" customWidth="1"/>
    <col min="10763" max="10763" width="13.7109375" style="129" customWidth="1"/>
    <col min="10764" max="10764" width="10.28515625" style="129" customWidth="1"/>
    <col min="10765" max="10765" width="13.140625" style="129" customWidth="1"/>
    <col min="10766" max="10766" width="11" style="129" customWidth="1"/>
    <col min="10767" max="11006" width="9.140625" style="129"/>
    <col min="11007" max="11007" width="8.42578125" style="129" customWidth="1"/>
    <col min="11008" max="11012" width="0" style="129" hidden="1" customWidth="1"/>
    <col min="11013" max="11013" width="4.140625" style="129" customWidth="1"/>
    <col min="11014" max="11014" width="6.5703125" style="129" customWidth="1"/>
    <col min="11015" max="11015" width="8.28515625" style="129" customWidth="1"/>
    <col min="11016" max="11016" width="7.85546875" style="129" customWidth="1"/>
    <col min="11017" max="11017" width="13.42578125" style="129" customWidth="1"/>
    <col min="11018" max="11018" width="10.42578125" style="129" bestFit="1" customWidth="1"/>
    <col min="11019" max="11019" width="13.7109375" style="129" customWidth="1"/>
    <col min="11020" max="11020" width="10.28515625" style="129" customWidth="1"/>
    <col min="11021" max="11021" width="13.140625" style="129" customWidth="1"/>
    <col min="11022" max="11022" width="11" style="129" customWidth="1"/>
    <col min="11023" max="11262" width="9.140625" style="129"/>
    <col min="11263" max="11263" width="8.42578125" style="129" customWidth="1"/>
    <col min="11264" max="11268" width="0" style="129" hidden="1" customWidth="1"/>
    <col min="11269" max="11269" width="4.140625" style="129" customWidth="1"/>
    <col min="11270" max="11270" width="6.5703125" style="129" customWidth="1"/>
    <col min="11271" max="11271" width="8.28515625" style="129" customWidth="1"/>
    <col min="11272" max="11272" width="7.85546875" style="129" customWidth="1"/>
    <col min="11273" max="11273" width="13.42578125" style="129" customWidth="1"/>
    <col min="11274" max="11274" width="10.42578125" style="129" bestFit="1" customWidth="1"/>
    <col min="11275" max="11275" width="13.7109375" style="129" customWidth="1"/>
    <col min="11276" max="11276" width="10.28515625" style="129" customWidth="1"/>
    <col min="11277" max="11277" width="13.140625" style="129" customWidth="1"/>
    <col min="11278" max="11278" width="11" style="129" customWidth="1"/>
    <col min="11279" max="11518" width="9.140625" style="129"/>
    <col min="11519" max="11519" width="8.42578125" style="129" customWidth="1"/>
    <col min="11520" max="11524" width="0" style="129" hidden="1" customWidth="1"/>
    <col min="11525" max="11525" width="4.140625" style="129" customWidth="1"/>
    <col min="11526" max="11526" width="6.5703125" style="129" customWidth="1"/>
    <col min="11527" max="11527" width="8.28515625" style="129" customWidth="1"/>
    <col min="11528" max="11528" width="7.85546875" style="129" customWidth="1"/>
    <col min="11529" max="11529" width="13.42578125" style="129" customWidth="1"/>
    <col min="11530" max="11530" width="10.42578125" style="129" bestFit="1" customWidth="1"/>
    <col min="11531" max="11531" width="13.7109375" style="129" customWidth="1"/>
    <col min="11532" max="11532" width="10.28515625" style="129" customWidth="1"/>
    <col min="11533" max="11533" width="13.140625" style="129" customWidth="1"/>
    <col min="11534" max="11534" width="11" style="129" customWidth="1"/>
    <col min="11535" max="11774" width="9.140625" style="129"/>
    <col min="11775" max="11775" width="8.42578125" style="129" customWidth="1"/>
    <col min="11776" max="11780" width="0" style="129" hidden="1" customWidth="1"/>
    <col min="11781" max="11781" width="4.140625" style="129" customWidth="1"/>
    <col min="11782" max="11782" width="6.5703125" style="129" customWidth="1"/>
    <col min="11783" max="11783" width="8.28515625" style="129" customWidth="1"/>
    <col min="11784" max="11784" width="7.85546875" style="129" customWidth="1"/>
    <col min="11785" max="11785" width="13.42578125" style="129" customWidth="1"/>
    <col min="11786" max="11786" width="10.42578125" style="129" bestFit="1" customWidth="1"/>
    <col min="11787" max="11787" width="13.7109375" style="129" customWidth="1"/>
    <col min="11788" max="11788" width="10.28515625" style="129" customWidth="1"/>
    <col min="11789" max="11789" width="13.140625" style="129" customWidth="1"/>
    <col min="11790" max="11790" width="11" style="129" customWidth="1"/>
    <col min="11791" max="12030" width="9.140625" style="129"/>
    <col min="12031" max="12031" width="8.42578125" style="129" customWidth="1"/>
    <col min="12032" max="12036" width="0" style="129" hidden="1" customWidth="1"/>
    <col min="12037" max="12037" width="4.140625" style="129" customWidth="1"/>
    <col min="12038" max="12038" width="6.5703125" style="129" customWidth="1"/>
    <col min="12039" max="12039" width="8.28515625" style="129" customWidth="1"/>
    <col min="12040" max="12040" width="7.85546875" style="129" customWidth="1"/>
    <col min="12041" max="12041" width="13.42578125" style="129" customWidth="1"/>
    <col min="12042" max="12042" width="10.42578125" style="129" bestFit="1" customWidth="1"/>
    <col min="12043" max="12043" width="13.7109375" style="129" customWidth="1"/>
    <col min="12044" max="12044" width="10.28515625" style="129" customWidth="1"/>
    <col min="12045" max="12045" width="13.140625" style="129" customWidth="1"/>
    <col min="12046" max="12046" width="11" style="129" customWidth="1"/>
    <col min="12047" max="12286" width="9.140625" style="129"/>
    <col min="12287" max="12287" width="8.42578125" style="129" customWidth="1"/>
    <col min="12288" max="12292" width="0" style="129" hidden="1" customWidth="1"/>
    <col min="12293" max="12293" width="4.140625" style="129" customWidth="1"/>
    <col min="12294" max="12294" width="6.5703125" style="129" customWidth="1"/>
    <col min="12295" max="12295" width="8.28515625" style="129" customWidth="1"/>
    <col min="12296" max="12296" width="7.85546875" style="129" customWidth="1"/>
    <col min="12297" max="12297" width="13.42578125" style="129" customWidth="1"/>
    <col min="12298" max="12298" width="10.42578125" style="129" bestFit="1" customWidth="1"/>
    <col min="12299" max="12299" width="13.7109375" style="129" customWidth="1"/>
    <col min="12300" max="12300" width="10.28515625" style="129" customWidth="1"/>
    <col min="12301" max="12301" width="13.140625" style="129" customWidth="1"/>
    <col min="12302" max="12302" width="11" style="129" customWidth="1"/>
    <col min="12303" max="12542" width="9.140625" style="129"/>
    <col min="12543" max="12543" width="8.42578125" style="129" customWidth="1"/>
    <col min="12544" max="12548" width="0" style="129" hidden="1" customWidth="1"/>
    <col min="12549" max="12549" width="4.140625" style="129" customWidth="1"/>
    <col min="12550" max="12550" width="6.5703125" style="129" customWidth="1"/>
    <col min="12551" max="12551" width="8.28515625" style="129" customWidth="1"/>
    <col min="12552" max="12552" width="7.85546875" style="129" customWidth="1"/>
    <col min="12553" max="12553" width="13.42578125" style="129" customWidth="1"/>
    <col min="12554" max="12554" width="10.42578125" style="129" bestFit="1" customWidth="1"/>
    <col min="12555" max="12555" width="13.7109375" style="129" customWidth="1"/>
    <col min="12556" max="12556" width="10.28515625" style="129" customWidth="1"/>
    <col min="12557" max="12557" width="13.140625" style="129" customWidth="1"/>
    <col min="12558" max="12558" width="11" style="129" customWidth="1"/>
    <col min="12559" max="12798" width="9.140625" style="129"/>
    <col min="12799" max="12799" width="8.42578125" style="129" customWidth="1"/>
    <col min="12800" max="12804" width="0" style="129" hidden="1" customWidth="1"/>
    <col min="12805" max="12805" width="4.140625" style="129" customWidth="1"/>
    <col min="12806" max="12806" width="6.5703125" style="129" customWidth="1"/>
    <col min="12807" max="12807" width="8.28515625" style="129" customWidth="1"/>
    <col min="12808" max="12808" width="7.85546875" style="129" customWidth="1"/>
    <col min="12809" max="12809" width="13.42578125" style="129" customWidth="1"/>
    <col min="12810" max="12810" width="10.42578125" style="129" bestFit="1" customWidth="1"/>
    <col min="12811" max="12811" width="13.7109375" style="129" customWidth="1"/>
    <col min="12812" max="12812" width="10.28515625" style="129" customWidth="1"/>
    <col min="12813" max="12813" width="13.140625" style="129" customWidth="1"/>
    <col min="12814" max="12814" width="11" style="129" customWidth="1"/>
    <col min="12815" max="13054" width="9.140625" style="129"/>
    <col min="13055" max="13055" width="8.42578125" style="129" customWidth="1"/>
    <col min="13056" max="13060" width="0" style="129" hidden="1" customWidth="1"/>
    <col min="13061" max="13061" width="4.140625" style="129" customWidth="1"/>
    <col min="13062" max="13062" width="6.5703125" style="129" customWidth="1"/>
    <col min="13063" max="13063" width="8.28515625" style="129" customWidth="1"/>
    <col min="13064" max="13064" width="7.85546875" style="129" customWidth="1"/>
    <col min="13065" max="13065" width="13.42578125" style="129" customWidth="1"/>
    <col min="13066" max="13066" width="10.42578125" style="129" bestFit="1" customWidth="1"/>
    <col min="13067" max="13067" width="13.7109375" style="129" customWidth="1"/>
    <col min="13068" max="13068" width="10.28515625" style="129" customWidth="1"/>
    <col min="13069" max="13069" width="13.140625" style="129" customWidth="1"/>
    <col min="13070" max="13070" width="11" style="129" customWidth="1"/>
    <col min="13071" max="13310" width="9.140625" style="129"/>
    <col min="13311" max="13311" width="8.42578125" style="129" customWidth="1"/>
    <col min="13312" max="13316" width="0" style="129" hidden="1" customWidth="1"/>
    <col min="13317" max="13317" width="4.140625" style="129" customWidth="1"/>
    <col min="13318" max="13318" width="6.5703125" style="129" customWidth="1"/>
    <col min="13319" max="13319" width="8.28515625" style="129" customWidth="1"/>
    <col min="13320" max="13320" width="7.85546875" style="129" customWidth="1"/>
    <col min="13321" max="13321" width="13.42578125" style="129" customWidth="1"/>
    <col min="13322" max="13322" width="10.42578125" style="129" bestFit="1" customWidth="1"/>
    <col min="13323" max="13323" width="13.7109375" style="129" customWidth="1"/>
    <col min="13324" max="13324" width="10.28515625" style="129" customWidth="1"/>
    <col min="13325" max="13325" width="13.140625" style="129" customWidth="1"/>
    <col min="13326" max="13326" width="11" style="129" customWidth="1"/>
    <col min="13327" max="13566" width="9.140625" style="129"/>
    <col min="13567" max="13567" width="8.42578125" style="129" customWidth="1"/>
    <col min="13568" max="13572" width="0" style="129" hidden="1" customWidth="1"/>
    <col min="13573" max="13573" width="4.140625" style="129" customWidth="1"/>
    <col min="13574" max="13574" width="6.5703125" style="129" customWidth="1"/>
    <col min="13575" max="13575" width="8.28515625" style="129" customWidth="1"/>
    <col min="13576" max="13576" width="7.85546875" style="129" customWidth="1"/>
    <col min="13577" max="13577" width="13.42578125" style="129" customWidth="1"/>
    <col min="13578" max="13578" width="10.42578125" style="129" bestFit="1" customWidth="1"/>
    <col min="13579" max="13579" width="13.7109375" style="129" customWidth="1"/>
    <col min="13580" max="13580" width="10.28515625" style="129" customWidth="1"/>
    <col min="13581" max="13581" width="13.140625" style="129" customWidth="1"/>
    <col min="13582" max="13582" width="11" style="129" customWidth="1"/>
    <col min="13583" max="13822" width="9.140625" style="129"/>
    <col min="13823" max="13823" width="8.42578125" style="129" customWidth="1"/>
    <col min="13824" max="13828" width="0" style="129" hidden="1" customWidth="1"/>
    <col min="13829" max="13829" width="4.140625" style="129" customWidth="1"/>
    <col min="13830" max="13830" width="6.5703125" style="129" customWidth="1"/>
    <col min="13831" max="13831" width="8.28515625" style="129" customWidth="1"/>
    <col min="13832" max="13832" width="7.85546875" style="129" customWidth="1"/>
    <col min="13833" max="13833" width="13.42578125" style="129" customWidth="1"/>
    <col min="13834" max="13834" width="10.42578125" style="129" bestFit="1" customWidth="1"/>
    <col min="13835" max="13835" width="13.7109375" style="129" customWidth="1"/>
    <col min="13836" max="13836" width="10.28515625" style="129" customWidth="1"/>
    <col min="13837" max="13837" width="13.140625" style="129" customWidth="1"/>
    <col min="13838" max="13838" width="11" style="129" customWidth="1"/>
    <col min="13839" max="14078" width="9.140625" style="129"/>
    <col min="14079" max="14079" width="8.42578125" style="129" customWidth="1"/>
    <col min="14080" max="14084" width="0" style="129" hidden="1" customWidth="1"/>
    <col min="14085" max="14085" width="4.140625" style="129" customWidth="1"/>
    <col min="14086" max="14086" width="6.5703125" style="129" customWidth="1"/>
    <col min="14087" max="14087" width="8.28515625" style="129" customWidth="1"/>
    <col min="14088" max="14088" width="7.85546875" style="129" customWidth="1"/>
    <col min="14089" max="14089" width="13.42578125" style="129" customWidth="1"/>
    <col min="14090" max="14090" width="10.42578125" style="129" bestFit="1" customWidth="1"/>
    <col min="14091" max="14091" width="13.7109375" style="129" customWidth="1"/>
    <col min="14092" max="14092" width="10.28515625" style="129" customWidth="1"/>
    <col min="14093" max="14093" width="13.140625" style="129" customWidth="1"/>
    <col min="14094" max="14094" width="11" style="129" customWidth="1"/>
    <col min="14095" max="14334" width="9.140625" style="129"/>
    <col min="14335" max="14335" width="8.42578125" style="129" customWidth="1"/>
    <col min="14336" max="14340" width="0" style="129" hidden="1" customWidth="1"/>
    <col min="14341" max="14341" width="4.140625" style="129" customWidth="1"/>
    <col min="14342" max="14342" width="6.5703125" style="129" customWidth="1"/>
    <col min="14343" max="14343" width="8.28515625" style="129" customWidth="1"/>
    <col min="14344" max="14344" width="7.85546875" style="129" customWidth="1"/>
    <col min="14345" max="14345" width="13.42578125" style="129" customWidth="1"/>
    <col min="14346" max="14346" width="10.42578125" style="129" bestFit="1" customWidth="1"/>
    <col min="14347" max="14347" width="13.7109375" style="129" customWidth="1"/>
    <col min="14348" max="14348" width="10.28515625" style="129" customWidth="1"/>
    <col min="14349" max="14349" width="13.140625" style="129" customWidth="1"/>
    <col min="14350" max="14350" width="11" style="129" customWidth="1"/>
    <col min="14351" max="14590" width="9.140625" style="129"/>
    <col min="14591" max="14591" width="8.42578125" style="129" customWidth="1"/>
    <col min="14592" max="14596" width="0" style="129" hidden="1" customWidth="1"/>
    <col min="14597" max="14597" width="4.140625" style="129" customWidth="1"/>
    <col min="14598" max="14598" width="6.5703125" style="129" customWidth="1"/>
    <col min="14599" max="14599" width="8.28515625" style="129" customWidth="1"/>
    <col min="14600" max="14600" width="7.85546875" style="129" customWidth="1"/>
    <col min="14601" max="14601" width="13.42578125" style="129" customWidth="1"/>
    <col min="14602" max="14602" width="10.42578125" style="129" bestFit="1" customWidth="1"/>
    <col min="14603" max="14603" width="13.7109375" style="129" customWidth="1"/>
    <col min="14604" max="14604" width="10.28515625" style="129" customWidth="1"/>
    <col min="14605" max="14605" width="13.140625" style="129" customWidth="1"/>
    <col min="14606" max="14606" width="11" style="129" customWidth="1"/>
    <col min="14607" max="14846" width="9.140625" style="129"/>
    <col min="14847" max="14847" width="8.42578125" style="129" customWidth="1"/>
    <col min="14848" max="14852" width="0" style="129" hidden="1" customWidth="1"/>
    <col min="14853" max="14853" width="4.140625" style="129" customWidth="1"/>
    <col min="14854" max="14854" width="6.5703125" style="129" customWidth="1"/>
    <col min="14855" max="14855" width="8.28515625" style="129" customWidth="1"/>
    <col min="14856" max="14856" width="7.85546875" style="129" customWidth="1"/>
    <col min="14857" max="14857" width="13.42578125" style="129" customWidth="1"/>
    <col min="14858" max="14858" width="10.42578125" style="129" bestFit="1" customWidth="1"/>
    <col min="14859" max="14859" width="13.7109375" style="129" customWidth="1"/>
    <col min="14860" max="14860" width="10.28515625" style="129" customWidth="1"/>
    <col min="14861" max="14861" width="13.140625" style="129" customWidth="1"/>
    <col min="14862" max="14862" width="11" style="129" customWidth="1"/>
    <col min="14863" max="15102" width="9.140625" style="129"/>
    <col min="15103" max="15103" width="8.42578125" style="129" customWidth="1"/>
    <col min="15104" max="15108" width="0" style="129" hidden="1" customWidth="1"/>
    <col min="15109" max="15109" width="4.140625" style="129" customWidth="1"/>
    <col min="15110" max="15110" width="6.5703125" style="129" customWidth="1"/>
    <col min="15111" max="15111" width="8.28515625" style="129" customWidth="1"/>
    <col min="15112" max="15112" width="7.85546875" style="129" customWidth="1"/>
    <col min="15113" max="15113" width="13.42578125" style="129" customWidth="1"/>
    <col min="15114" max="15114" width="10.42578125" style="129" bestFit="1" customWidth="1"/>
    <col min="15115" max="15115" width="13.7109375" style="129" customWidth="1"/>
    <col min="15116" max="15116" width="10.28515625" style="129" customWidth="1"/>
    <col min="15117" max="15117" width="13.140625" style="129" customWidth="1"/>
    <col min="15118" max="15118" width="11" style="129" customWidth="1"/>
    <col min="15119" max="15358" width="9.140625" style="129"/>
    <col min="15359" max="15359" width="8.42578125" style="129" customWidth="1"/>
    <col min="15360" max="15364" width="0" style="129" hidden="1" customWidth="1"/>
    <col min="15365" max="15365" width="4.140625" style="129" customWidth="1"/>
    <col min="15366" max="15366" width="6.5703125" style="129" customWidth="1"/>
    <col min="15367" max="15367" width="8.28515625" style="129" customWidth="1"/>
    <col min="15368" max="15368" width="7.85546875" style="129" customWidth="1"/>
    <col min="15369" max="15369" width="13.42578125" style="129" customWidth="1"/>
    <col min="15370" max="15370" width="10.42578125" style="129" bestFit="1" customWidth="1"/>
    <col min="15371" max="15371" width="13.7109375" style="129" customWidth="1"/>
    <col min="15372" max="15372" width="10.28515625" style="129" customWidth="1"/>
    <col min="15373" max="15373" width="13.140625" style="129" customWidth="1"/>
    <col min="15374" max="15374" width="11" style="129" customWidth="1"/>
    <col min="15375" max="15614" width="9.140625" style="129"/>
    <col min="15615" max="15615" width="8.42578125" style="129" customWidth="1"/>
    <col min="15616" max="15620" width="0" style="129" hidden="1" customWidth="1"/>
    <col min="15621" max="15621" width="4.140625" style="129" customWidth="1"/>
    <col min="15622" max="15622" width="6.5703125" style="129" customWidth="1"/>
    <col min="15623" max="15623" width="8.28515625" style="129" customWidth="1"/>
    <col min="15624" max="15624" width="7.85546875" style="129" customWidth="1"/>
    <col min="15625" max="15625" width="13.42578125" style="129" customWidth="1"/>
    <col min="15626" max="15626" width="10.42578125" style="129" bestFit="1" customWidth="1"/>
    <col min="15627" max="15627" width="13.7109375" style="129" customWidth="1"/>
    <col min="15628" max="15628" width="10.28515625" style="129" customWidth="1"/>
    <col min="15629" max="15629" width="13.140625" style="129" customWidth="1"/>
    <col min="15630" max="15630" width="11" style="129" customWidth="1"/>
    <col min="15631" max="15870" width="9.140625" style="129"/>
    <col min="15871" max="15871" width="8.42578125" style="129" customWidth="1"/>
    <col min="15872" max="15876" width="0" style="129" hidden="1" customWidth="1"/>
    <col min="15877" max="15877" width="4.140625" style="129" customWidth="1"/>
    <col min="15878" max="15878" width="6.5703125" style="129" customWidth="1"/>
    <col min="15879" max="15879" width="8.28515625" style="129" customWidth="1"/>
    <col min="15880" max="15880" width="7.85546875" style="129" customWidth="1"/>
    <col min="15881" max="15881" width="13.42578125" style="129" customWidth="1"/>
    <col min="15882" max="15882" width="10.42578125" style="129" bestFit="1" customWidth="1"/>
    <col min="15883" max="15883" width="13.7109375" style="129" customWidth="1"/>
    <col min="15884" max="15884" width="10.28515625" style="129" customWidth="1"/>
    <col min="15885" max="15885" width="13.140625" style="129" customWidth="1"/>
    <col min="15886" max="15886" width="11" style="129" customWidth="1"/>
    <col min="15887" max="16126" width="9.140625" style="129"/>
    <col min="16127" max="16127" width="8.42578125" style="129" customWidth="1"/>
    <col min="16128" max="16132" width="0" style="129" hidden="1" customWidth="1"/>
    <col min="16133" max="16133" width="4.140625" style="129" customWidth="1"/>
    <col min="16134" max="16134" width="6.5703125" style="129" customWidth="1"/>
    <col min="16135" max="16135" width="8.28515625" style="129" customWidth="1"/>
    <col min="16136" max="16136" width="7.85546875" style="129" customWidth="1"/>
    <col min="16137" max="16137" width="13.42578125" style="129" customWidth="1"/>
    <col min="16138" max="16138" width="10.42578125" style="129" bestFit="1" customWidth="1"/>
    <col min="16139" max="16139" width="13.7109375" style="129" customWidth="1"/>
    <col min="16140" max="16140" width="10.28515625" style="129" customWidth="1"/>
    <col min="16141" max="16141" width="13.140625" style="129" customWidth="1"/>
    <col min="16142" max="16142" width="11" style="129" customWidth="1"/>
    <col min="16143" max="16384" width="9.140625" style="129"/>
  </cols>
  <sheetData>
    <row r="1" spans="1:16" s="131" customFormat="1" ht="15.75">
      <c r="A1" s="128"/>
      <c r="B1" s="128"/>
      <c r="C1" s="128"/>
      <c r="D1" s="128"/>
      <c r="E1" s="128"/>
      <c r="F1" s="129"/>
      <c r="G1" s="129"/>
      <c r="H1" s="129"/>
      <c r="I1" s="129"/>
      <c r="J1" s="129"/>
      <c r="K1" s="129"/>
      <c r="L1" s="130"/>
      <c r="N1" s="132"/>
      <c r="O1" s="66" t="s">
        <v>61</v>
      </c>
    </row>
    <row r="2" spans="1:16" s="131" customFormat="1" ht="15.75">
      <c r="A2" s="128"/>
      <c r="B2" s="128"/>
      <c r="C2" s="128"/>
      <c r="D2" s="128"/>
      <c r="E2" s="128"/>
      <c r="F2" s="129"/>
      <c r="G2" s="129"/>
      <c r="H2" s="129"/>
      <c r="I2" s="129"/>
      <c r="J2" s="129"/>
      <c r="K2" s="129"/>
      <c r="L2" s="130"/>
      <c r="N2" s="133"/>
      <c r="O2" s="66" t="s">
        <v>110</v>
      </c>
    </row>
    <row r="3" spans="1:16" s="131" customFormat="1" ht="15.75">
      <c r="A3" s="128"/>
      <c r="B3" s="128"/>
      <c r="C3" s="128"/>
      <c r="D3" s="128"/>
      <c r="E3" s="128"/>
      <c r="F3" s="129"/>
      <c r="G3" s="129"/>
      <c r="H3" s="129"/>
      <c r="I3" s="129"/>
      <c r="J3" s="129"/>
      <c r="K3" s="129"/>
      <c r="L3" s="130"/>
      <c r="N3" s="133"/>
      <c r="O3" s="66" t="s">
        <v>0</v>
      </c>
    </row>
    <row r="4" spans="1:16" s="131" customFormat="1" ht="15.75">
      <c r="A4" s="128"/>
      <c r="B4" s="128"/>
      <c r="C4" s="128"/>
      <c r="D4" s="128"/>
      <c r="E4" s="128"/>
      <c r="F4" s="129"/>
      <c r="G4" s="129"/>
      <c r="H4" s="129"/>
      <c r="I4" s="129"/>
      <c r="J4" s="129"/>
      <c r="K4" s="129"/>
      <c r="L4" s="130"/>
      <c r="N4" s="133"/>
      <c r="O4" s="66" t="s">
        <v>321</v>
      </c>
    </row>
    <row r="5" spans="1:16" s="131" customFormat="1" ht="15.75">
      <c r="A5" s="128"/>
      <c r="B5" s="128"/>
      <c r="C5" s="128"/>
      <c r="D5" s="128"/>
      <c r="E5" s="128"/>
      <c r="F5" s="129"/>
      <c r="G5" s="129"/>
      <c r="H5" s="129"/>
      <c r="I5" s="129"/>
      <c r="J5" s="129"/>
      <c r="K5" s="130"/>
      <c r="L5" s="129"/>
    </row>
    <row r="6" spans="1:16" s="131" customFormat="1" ht="18" customHeight="1">
      <c r="A6" s="164" t="s">
        <v>335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6" s="131" customFormat="1" ht="18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6" s="131" customFormat="1" ht="19.5" customHeight="1">
      <c r="A8" s="134"/>
      <c r="B8" s="134"/>
      <c r="C8" s="134"/>
      <c r="D8" s="134"/>
      <c r="E8" s="134"/>
      <c r="F8" s="135"/>
      <c r="G8" s="135"/>
      <c r="H8" s="135"/>
      <c r="I8" s="136"/>
      <c r="J8" s="136"/>
      <c r="K8" s="136"/>
      <c r="L8" s="137"/>
    </row>
    <row r="9" spans="1:16" ht="15" customHeight="1">
      <c r="A9" s="182" t="s">
        <v>36</v>
      </c>
      <c r="B9" s="182"/>
      <c r="C9" s="182"/>
      <c r="D9" s="182"/>
      <c r="E9" s="182"/>
      <c r="F9" s="182"/>
      <c r="G9" s="182"/>
      <c r="H9" s="138"/>
      <c r="I9" s="138" t="s">
        <v>325</v>
      </c>
      <c r="J9" s="182" t="s">
        <v>325</v>
      </c>
      <c r="K9" s="182"/>
      <c r="L9" s="182"/>
      <c r="M9" s="182"/>
      <c r="N9" s="163" t="s">
        <v>197</v>
      </c>
      <c r="O9" s="163" t="s">
        <v>107</v>
      </c>
    </row>
    <row r="10" spans="1:16" ht="15" customHeight="1">
      <c r="A10" s="182"/>
      <c r="B10" s="182"/>
      <c r="C10" s="182"/>
      <c r="D10" s="182"/>
      <c r="E10" s="182"/>
      <c r="F10" s="182"/>
      <c r="G10" s="182"/>
      <c r="H10" s="138"/>
      <c r="I10" s="138" t="s">
        <v>326</v>
      </c>
      <c r="J10" s="182" t="s">
        <v>326</v>
      </c>
      <c r="K10" s="182"/>
      <c r="L10" s="182"/>
      <c r="M10" s="182"/>
      <c r="N10" s="163"/>
      <c r="O10" s="163"/>
    </row>
    <row r="11" spans="1:16" ht="23.25" customHeight="1" thickBot="1">
      <c r="A11" s="182"/>
      <c r="B11" s="182"/>
      <c r="C11" s="182"/>
      <c r="D11" s="182"/>
      <c r="E11" s="182"/>
      <c r="F11" s="182"/>
      <c r="G11" s="182"/>
      <c r="H11" s="138"/>
      <c r="I11" s="124" t="s">
        <v>327</v>
      </c>
      <c r="J11" s="124" t="s">
        <v>236</v>
      </c>
      <c r="K11" s="124" t="s">
        <v>237</v>
      </c>
      <c r="L11" s="139" t="s">
        <v>238</v>
      </c>
      <c r="M11" s="124" t="s">
        <v>239</v>
      </c>
      <c r="N11" s="163"/>
      <c r="O11" s="163"/>
    </row>
    <row r="12" spans="1:16" ht="15.75" thickBot="1">
      <c r="A12" s="177">
        <v>1</v>
      </c>
      <c r="B12" s="177"/>
      <c r="C12" s="177"/>
      <c r="D12" s="177"/>
      <c r="E12" s="140"/>
      <c r="F12" s="141"/>
      <c r="G12" s="141"/>
      <c r="H12" s="141"/>
      <c r="I12" s="94">
        <v>2</v>
      </c>
      <c r="J12" s="94">
        <v>3</v>
      </c>
      <c r="K12" s="94">
        <v>4</v>
      </c>
      <c r="L12" s="142">
        <v>5</v>
      </c>
      <c r="M12" s="94">
        <v>6</v>
      </c>
      <c r="N12" s="94"/>
      <c r="O12" s="94"/>
    </row>
    <row r="13" spans="1:16" ht="25.5" customHeight="1">
      <c r="A13" s="178" t="s">
        <v>37</v>
      </c>
      <c r="B13" s="178"/>
      <c r="C13" s="178"/>
      <c r="D13" s="178"/>
      <c r="E13" s="178"/>
      <c r="F13" s="178"/>
      <c r="G13" s="178"/>
      <c r="H13" s="178"/>
      <c r="I13" s="95">
        <v>653</v>
      </c>
      <c r="J13" s="96">
        <v>0</v>
      </c>
      <c r="K13" s="96">
        <v>0</v>
      </c>
      <c r="L13" s="97">
        <v>0</v>
      </c>
      <c r="M13" s="95">
        <v>0</v>
      </c>
      <c r="N13" s="98">
        <f>N14+N47+N51+N70+N80+N101+N113+N116</f>
        <v>96727.985690000001</v>
      </c>
      <c r="O13" s="98">
        <f>O14+O47+O51+O70+O80+O101+O113+O116</f>
        <v>58985.154970000003</v>
      </c>
    </row>
    <row r="14" spans="1:16" ht="17.25" customHeight="1">
      <c r="A14" s="169" t="s">
        <v>38</v>
      </c>
      <c r="B14" s="169"/>
      <c r="C14" s="169"/>
      <c r="D14" s="169"/>
      <c r="E14" s="169"/>
      <c r="F14" s="169"/>
      <c r="G14" s="169"/>
      <c r="H14" s="169"/>
      <c r="I14" s="99">
        <v>653</v>
      </c>
      <c r="J14" s="100">
        <v>1</v>
      </c>
      <c r="K14" s="100">
        <v>0</v>
      </c>
      <c r="L14" s="101">
        <v>0</v>
      </c>
      <c r="M14" s="99">
        <v>0</v>
      </c>
      <c r="N14" s="102">
        <f t="shared" ref="N14:O14" si="0">N15+N20+N23+N32+N36</f>
        <v>14684.290700000001</v>
      </c>
      <c r="O14" s="102">
        <f t="shared" si="0"/>
        <v>13387.953170000001</v>
      </c>
    </row>
    <row r="15" spans="1:16" ht="24.75" customHeight="1">
      <c r="A15" s="175" t="s">
        <v>39</v>
      </c>
      <c r="B15" s="175"/>
      <c r="C15" s="175"/>
      <c r="D15" s="175"/>
      <c r="E15" s="175"/>
      <c r="F15" s="175"/>
      <c r="G15" s="175"/>
      <c r="H15" s="175"/>
      <c r="I15" s="103">
        <v>653</v>
      </c>
      <c r="J15" s="104">
        <v>1</v>
      </c>
      <c r="K15" s="104">
        <v>2</v>
      </c>
      <c r="L15" s="105">
        <v>0</v>
      </c>
      <c r="M15" s="103">
        <v>0</v>
      </c>
      <c r="N15" s="106">
        <f t="shared" ref="N15:O15" si="1">N17</f>
        <v>986.77193999999997</v>
      </c>
      <c r="O15" s="106">
        <f t="shared" si="1"/>
        <v>973.73703</v>
      </c>
      <c r="P15" s="143"/>
    </row>
    <row r="16" spans="1:16" ht="37.5" customHeight="1">
      <c r="A16" s="179" t="s">
        <v>240</v>
      </c>
      <c r="B16" s="180"/>
      <c r="C16" s="180"/>
      <c r="D16" s="181"/>
      <c r="E16" s="144"/>
      <c r="F16" s="144"/>
      <c r="G16" s="144"/>
      <c r="H16" s="144"/>
      <c r="I16" s="107">
        <v>653</v>
      </c>
      <c r="J16" s="108">
        <v>0</v>
      </c>
      <c r="K16" s="108">
        <v>0</v>
      </c>
      <c r="L16" s="109" t="s">
        <v>241</v>
      </c>
      <c r="M16" s="107">
        <v>0</v>
      </c>
      <c r="N16" s="110">
        <f>N17+N21+N24+N27+N49+N53+N115</f>
        <v>5344.4842500000004</v>
      </c>
      <c r="O16" s="110">
        <f>O17+O21+O24+O27+O49+O53+O115</f>
        <v>5302.0485099999996</v>
      </c>
      <c r="P16" s="143"/>
    </row>
    <row r="17" spans="1:17" ht="15" customHeight="1">
      <c r="A17" s="161" t="s">
        <v>242</v>
      </c>
      <c r="B17" s="161"/>
      <c r="C17" s="161"/>
      <c r="D17" s="161"/>
      <c r="E17" s="161"/>
      <c r="F17" s="161"/>
      <c r="G17" s="161"/>
      <c r="H17" s="161"/>
      <c r="I17" s="111">
        <v>653</v>
      </c>
      <c r="J17" s="112">
        <v>1</v>
      </c>
      <c r="K17" s="112">
        <v>2</v>
      </c>
      <c r="L17" s="113" t="s">
        <v>243</v>
      </c>
      <c r="M17" s="111">
        <v>0</v>
      </c>
      <c r="N17" s="114">
        <f t="shared" ref="N17:O17" si="2">N18+N19</f>
        <v>986.77193999999997</v>
      </c>
      <c r="O17" s="114">
        <f t="shared" si="2"/>
        <v>973.73703</v>
      </c>
      <c r="P17" s="143"/>
    </row>
    <row r="18" spans="1:17" ht="15" customHeight="1">
      <c r="A18" s="161" t="s">
        <v>244</v>
      </c>
      <c r="B18" s="161"/>
      <c r="C18" s="161"/>
      <c r="D18" s="161"/>
      <c r="E18" s="161"/>
      <c r="F18" s="161"/>
      <c r="G18" s="161"/>
      <c r="H18" s="161"/>
      <c r="I18" s="111">
        <v>653</v>
      </c>
      <c r="J18" s="112">
        <v>1</v>
      </c>
      <c r="K18" s="112">
        <v>2</v>
      </c>
      <c r="L18" s="113" t="s">
        <v>243</v>
      </c>
      <c r="M18" s="111">
        <v>121</v>
      </c>
      <c r="N18" s="114">
        <v>984.17193999999995</v>
      </c>
      <c r="O18" s="114">
        <f>770.1261+201.01093</f>
        <v>971.13702999999998</v>
      </c>
      <c r="P18" s="143"/>
    </row>
    <row r="19" spans="1:17" ht="23.25" customHeight="1">
      <c r="A19" s="162" t="s">
        <v>245</v>
      </c>
      <c r="B19" s="162"/>
      <c r="C19" s="162"/>
      <c r="D19" s="162"/>
      <c r="E19" s="162"/>
      <c r="F19" s="115"/>
      <c r="G19" s="115"/>
      <c r="H19" s="115"/>
      <c r="I19" s="111">
        <v>653</v>
      </c>
      <c r="J19" s="112">
        <v>1</v>
      </c>
      <c r="K19" s="112">
        <v>2</v>
      </c>
      <c r="L19" s="113" t="s">
        <v>243</v>
      </c>
      <c r="M19" s="111">
        <v>122</v>
      </c>
      <c r="N19" s="114">
        <v>2.6</v>
      </c>
      <c r="O19" s="114">
        <v>2.6</v>
      </c>
    </row>
    <row r="20" spans="1:17" ht="40.5" customHeight="1">
      <c r="A20" s="168" t="s">
        <v>40</v>
      </c>
      <c r="B20" s="168"/>
      <c r="C20" s="168"/>
      <c r="D20" s="168"/>
      <c r="E20" s="168"/>
      <c r="F20" s="168"/>
      <c r="G20" s="168"/>
      <c r="H20" s="168"/>
      <c r="I20" s="116">
        <v>653</v>
      </c>
      <c r="J20" s="117">
        <v>1</v>
      </c>
      <c r="K20" s="117">
        <v>3</v>
      </c>
      <c r="L20" s="118">
        <v>0</v>
      </c>
      <c r="M20" s="116">
        <v>0</v>
      </c>
      <c r="N20" s="119">
        <f>N21</f>
        <v>5</v>
      </c>
      <c r="O20" s="119">
        <f>O21</f>
        <v>5</v>
      </c>
    </row>
    <row r="21" spans="1:17" ht="15" customHeight="1">
      <c r="A21" s="161" t="s">
        <v>246</v>
      </c>
      <c r="B21" s="161"/>
      <c r="C21" s="161"/>
      <c r="D21" s="161"/>
      <c r="E21" s="161"/>
      <c r="F21" s="161"/>
      <c r="G21" s="161"/>
      <c r="H21" s="161"/>
      <c r="I21" s="111">
        <v>653</v>
      </c>
      <c r="J21" s="112">
        <v>1</v>
      </c>
      <c r="K21" s="112">
        <v>3</v>
      </c>
      <c r="L21" s="113" t="s">
        <v>247</v>
      </c>
      <c r="M21" s="111">
        <v>0</v>
      </c>
      <c r="N21" s="114">
        <f>N22</f>
        <v>5</v>
      </c>
      <c r="O21" s="114">
        <f>O22</f>
        <v>5</v>
      </c>
    </row>
    <row r="22" spans="1:17" ht="31.5" customHeight="1">
      <c r="A22" s="161" t="s">
        <v>78</v>
      </c>
      <c r="B22" s="161"/>
      <c r="C22" s="161"/>
      <c r="D22" s="161"/>
      <c r="E22" s="161"/>
      <c r="F22" s="161"/>
      <c r="G22" s="161"/>
      <c r="H22" s="161"/>
      <c r="I22" s="111">
        <v>653</v>
      </c>
      <c r="J22" s="112">
        <v>1</v>
      </c>
      <c r="K22" s="112">
        <v>3</v>
      </c>
      <c r="L22" s="113" t="s">
        <v>247</v>
      </c>
      <c r="M22" s="111">
        <v>244</v>
      </c>
      <c r="N22" s="114">
        <v>5</v>
      </c>
      <c r="O22" s="114">
        <v>5</v>
      </c>
    </row>
    <row r="23" spans="1:17" ht="44.25" customHeight="1">
      <c r="A23" s="168" t="s">
        <v>41</v>
      </c>
      <c r="B23" s="168"/>
      <c r="C23" s="168"/>
      <c r="D23" s="168"/>
      <c r="E23" s="168"/>
      <c r="F23" s="168"/>
      <c r="G23" s="168"/>
      <c r="H23" s="168"/>
      <c r="I23" s="116">
        <v>653</v>
      </c>
      <c r="J23" s="117">
        <v>1</v>
      </c>
      <c r="K23" s="117">
        <v>4</v>
      </c>
      <c r="L23" s="118">
        <v>0</v>
      </c>
      <c r="M23" s="116">
        <v>0</v>
      </c>
      <c r="N23" s="119">
        <f t="shared" ref="N23:O23" si="3">N24+N27</f>
        <v>4121.5123100000001</v>
      </c>
      <c r="O23" s="119">
        <f t="shared" si="3"/>
        <v>4092.11148</v>
      </c>
      <c r="P23" s="143"/>
    </row>
    <row r="24" spans="1:17" ht="43.5" customHeight="1">
      <c r="A24" s="161" t="s">
        <v>248</v>
      </c>
      <c r="B24" s="161"/>
      <c r="C24" s="161"/>
      <c r="D24" s="161"/>
      <c r="E24" s="161"/>
      <c r="F24" s="161"/>
      <c r="G24" s="161"/>
      <c r="H24" s="161"/>
      <c r="I24" s="111">
        <v>653</v>
      </c>
      <c r="J24" s="112">
        <v>1</v>
      </c>
      <c r="K24" s="112">
        <v>4</v>
      </c>
      <c r="L24" s="113" t="s">
        <v>249</v>
      </c>
      <c r="M24" s="111">
        <v>0</v>
      </c>
      <c r="N24" s="114">
        <f t="shared" ref="N24:O25" si="4">N25</f>
        <v>1215.9000000000001</v>
      </c>
      <c r="O24" s="114">
        <f t="shared" si="4"/>
        <v>1215.9000000000001</v>
      </c>
    </row>
    <row r="25" spans="1:17" ht="15" customHeight="1">
      <c r="A25" s="161" t="s">
        <v>246</v>
      </c>
      <c r="B25" s="161"/>
      <c r="C25" s="161"/>
      <c r="D25" s="161"/>
      <c r="E25" s="161"/>
      <c r="F25" s="115"/>
      <c r="G25" s="115"/>
      <c r="H25" s="115"/>
      <c r="I25" s="111">
        <v>653</v>
      </c>
      <c r="J25" s="112">
        <v>1</v>
      </c>
      <c r="K25" s="112">
        <v>4</v>
      </c>
      <c r="L25" s="113" t="s">
        <v>249</v>
      </c>
      <c r="M25" s="111">
        <v>540</v>
      </c>
      <c r="N25" s="114">
        <f t="shared" si="4"/>
        <v>1215.9000000000001</v>
      </c>
      <c r="O25" s="114">
        <f t="shared" si="4"/>
        <v>1215.9000000000001</v>
      </c>
    </row>
    <row r="26" spans="1:17" ht="15" customHeight="1">
      <c r="A26" s="161" t="s">
        <v>244</v>
      </c>
      <c r="B26" s="161"/>
      <c r="C26" s="161"/>
      <c r="D26" s="161"/>
      <c r="E26" s="161"/>
      <c r="F26" s="161"/>
      <c r="G26" s="161"/>
      <c r="H26" s="161"/>
      <c r="I26" s="111">
        <v>653</v>
      </c>
      <c r="J26" s="112">
        <v>1</v>
      </c>
      <c r="K26" s="112">
        <v>4</v>
      </c>
      <c r="L26" s="113" t="s">
        <v>249</v>
      </c>
      <c r="M26" s="111">
        <v>540</v>
      </c>
      <c r="N26" s="114">
        <v>1215.9000000000001</v>
      </c>
      <c r="O26" s="114">
        <v>1215.9000000000001</v>
      </c>
    </row>
    <row r="27" spans="1:17" ht="23.25" customHeight="1">
      <c r="A27" s="161" t="s">
        <v>250</v>
      </c>
      <c r="B27" s="161"/>
      <c r="C27" s="161"/>
      <c r="D27" s="161"/>
      <c r="E27" s="161"/>
      <c r="F27" s="161"/>
      <c r="G27" s="161"/>
      <c r="H27" s="161"/>
      <c r="I27" s="111">
        <v>653</v>
      </c>
      <c r="J27" s="112">
        <v>1</v>
      </c>
      <c r="K27" s="112">
        <v>4</v>
      </c>
      <c r="L27" s="113" t="s">
        <v>249</v>
      </c>
      <c r="M27" s="111">
        <v>0</v>
      </c>
      <c r="N27" s="114">
        <f t="shared" ref="N27:O27" si="5">N28+N29+N30+N31</f>
        <v>2905.61231</v>
      </c>
      <c r="O27" s="114">
        <f t="shared" si="5"/>
        <v>2876.2114799999999</v>
      </c>
    </row>
    <row r="28" spans="1:17" ht="15" customHeight="1">
      <c r="A28" s="161" t="s">
        <v>244</v>
      </c>
      <c r="B28" s="161"/>
      <c r="C28" s="161"/>
      <c r="D28" s="161"/>
      <c r="E28" s="161"/>
      <c r="F28" s="161"/>
      <c r="G28" s="161"/>
      <c r="H28" s="161"/>
      <c r="I28" s="111">
        <v>653</v>
      </c>
      <c r="J28" s="112">
        <v>1</v>
      </c>
      <c r="K28" s="112">
        <v>4</v>
      </c>
      <c r="L28" s="113" t="s">
        <v>249</v>
      </c>
      <c r="M28" s="111">
        <v>121</v>
      </c>
      <c r="N28" s="114">
        <v>2790.5252599999999</v>
      </c>
      <c r="O28" s="114">
        <f>2055.0037+711.7713</f>
        <v>2766.7750000000001</v>
      </c>
    </row>
    <row r="29" spans="1:17" ht="22.5" customHeight="1">
      <c r="A29" s="161" t="s">
        <v>245</v>
      </c>
      <c r="B29" s="161"/>
      <c r="C29" s="161"/>
      <c r="D29" s="161"/>
      <c r="E29" s="161"/>
      <c r="F29" s="161"/>
      <c r="G29" s="161"/>
      <c r="H29" s="161"/>
      <c r="I29" s="111">
        <v>653</v>
      </c>
      <c r="J29" s="112">
        <v>1</v>
      </c>
      <c r="K29" s="112">
        <v>4</v>
      </c>
      <c r="L29" s="113" t="s">
        <v>249</v>
      </c>
      <c r="M29" s="111">
        <v>122</v>
      </c>
      <c r="N29" s="114">
        <v>94.436400000000006</v>
      </c>
      <c r="O29" s="114">
        <v>94.436400000000006</v>
      </c>
    </row>
    <row r="30" spans="1:17" ht="23.25" customHeight="1">
      <c r="A30" s="161" t="s">
        <v>78</v>
      </c>
      <c r="B30" s="161"/>
      <c r="C30" s="161"/>
      <c r="D30" s="161"/>
      <c r="E30" s="161"/>
      <c r="F30" s="161"/>
      <c r="G30" s="161"/>
      <c r="H30" s="161"/>
      <c r="I30" s="111">
        <v>653</v>
      </c>
      <c r="J30" s="112">
        <v>1</v>
      </c>
      <c r="K30" s="112">
        <v>4</v>
      </c>
      <c r="L30" s="113" t="s">
        <v>249</v>
      </c>
      <c r="M30" s="111">
        <v>244</v>
      </c>
      <c r="N30" s="114">
        <v>0</v>
      </c>
      <c r="O30" s="114">
        <v>0</v>
      </c>
      <c r="Q30" s="143"/>
    </row>
    <row r="31" spans="1:17">
      <c r="A31" s="176" t="s">
        <v>251</v>
      </c>
      <c r="B31" s="176"/>
      <c r="C31" s="176"/>
      <c r="D31" s="176"/>
      <c r="E31" s="176"/>
      <c r="F31" s="115"/>
      <c r="G31" s="115"/>
      <c r="H31" s="115"/>
      <c r="I31" s="111">
        <v>653</v>
      </c>
      <c r="J31" s="112">
        <v>1</v>
      </c>
      <c r="K31" s="112">
        <v>4</v>
      </c>
      <c r="L31" s="113" t="s">
        <v>249</v>
      </c>
      <c r="M31" s="111">
        <v>852</v>
      </c>
      <c r="N31" s="114">
        <v>20.650649999999999</v>
      </c>
      <c r="O31" s="114">
        <v>15.000080000000001</v>
      </c>
    </row>
    <row r="32" spans="1:17" ht="15" customHeight="1">
      <c r="A32" s="168" t="s">
        <v>42</v>
      </c>
      <c r="B32" s="168"/>
      <c r="C32" s="168"/>
      <c r="D32" s="168"/>
      <c r="E32" s="168"/>
      <c r="F32" s="168"/>
      <c r="G32" s="168"/>
      <c r="H32" s="168"/>
      <c r="I32" s="116">
        <v>653</v>
      </c>
      <c r="J32" s="117">
        <v>1</v>
      </c>
      <c r="K32" s="117">
        <v>11</v>
      </c>
      <c r="L32" s="118">
        <v>0</v>
      </c>
      <c r="M32" s="116">
        <v>0</v>
      </c>
      <c r="N32" s="119">
        <f t="shared" ref="N32:O32" si="6">N34</f>
        <v>150</v>
      </c>
      <c r="O32" s="119">
        <f t="shared" si="6"/>
        <v>0</v>
      </c>
    </row>
    <row r="33" spans="1:16" ht="31.5" customHeight="1">
      <c r="A33" s="170" t="s">
        <v>252</v>
      </c>
      <c r="B33" s="170"/>
      <c r="C33" s="170"/>
      <c r="D33" s="170"/>
      <c r="E33" s="144"/>
      <c r="F33" s="144"/>
      <c r="G33" s="144"/>
      <c r="H33" s="144"/>
      <c r="I33" s="107">
        <v>653</v>
      </c>
      <c r="J33" s="108">
        <v>0</v>
      </c>
      <c r="K33" s="108">
        <v>0</v>
      </c>
      <c r="L33" s="109" t="s">
        <v>253</v>
      </c>
      <c r="M33" s="107">
        <v>0</v>
      </c>
      <c r="N33" s="110">
        <f t="shared" ref="N33:O33" si="7">N34+N44</f>
        <v>150</v>
      </c>
      <c r="O33" s="110">
        <f t="shared" si="7"/>
        <v>0</v>
      </c>
      <c r="P33" s="143"/>
    </row>
    <row r="34" spans="1:16" ht="15" customHeight="1">
      <c r="A34" s="161" t="s">
        <v>43</v>
      </c>
      <c r="B34" s="161"/>
      <c r="C34" s="161"/>
      <c r="D34" s="161"/>
      <c r="E34" s="161"/>
      <c r="F34" s="161"/>
      <c r="G34" s="161"/>
      <c r="H34" s="161"/>
      <c r="I34" s="111">
        <v>653</v>
      </c>
      <c r="J34" s="112">
        <v>1</v>
      </c>
      <c r="K34" s="112">
        <v>11</v>
      </c>
      <c r="L34" s="113" t="s">
        <v>254</v>
      </c>
      <c r="M34" s="111">
        <v>0</v>
      </c>
      <c r="N34" s="114">
        <f t="shared" ref="N34:O34" si="8">N35</f>
        <v>150</v>
      </c>
      <c r="O34" s="114">
        <f t="shared" si="8"/>
        <v>0</v>
      </c>
    </row>
    <row r="35" spans="1:16" ht="15" customHeight="1">
      <c r="A35" s="161" t="s">
        <v>255</v>
      </c>
      <c r="B35" s="161"/>
      <c r="C35" s="161"/>
      <c r="D35" s="161"/>
      <c r="E35" s="161"/>
      <c r="F35" s="161"/>
      <c r="G35" s="161"/>
      <c r="H35" s="161"/>
      <c r="I35" s="111">
        <v>653</v>
      </c>
      <c r="J35" s="112">
        <v>1</v>
      </c>
      <c r="K35" s="112">
        <v>11</v>
      </c>
      <c r="L35" s="113" t="s">
        <v>254</v>
      </c>
      <c r="M35" s="111">
        <v>870</v>
      </c>
      <c r="N35" s="114">
        <f>150000/1000</f>
        <v>150</v>
      </c>
      <c r="O35" s="114">
        <v>0</v>
      </c>
    </row>
    <row r="36" spans="1:16" ht="15" customHeight="1">
      <c r="A36" s="168" t="s">
        <v>44</v>
      </c>
      <c r="B36" s="168"/>
      <c r="C36" s="168"/>
      <c r="D36" s="168"/>
      <c r="E36" s="168"/>
      <c r="F36" s="168"/>
      <c r="G36" s="168"/>
      <c r="H36" s="168"/>
      <c r="I36" s="116">
        <v>653</v>
      </c>
      <c r="J36" s="117">
        <v>1</v>
      </c>
      <c r="K36" s="117">
        <v>13</v>
      </c>
      <c r="L36" s="118">
        <v>0</v>
      </c>
      <c r="M36" s="116">
        <v>0</v>
      </c>
      <c r="N36" s="119">
        <f>N38+N45+N46</f>
        <v>9421.0064500000008</v>
      </c>
      <c r="O36" s="119">
        <f>O38+O45</f>
        <v>8317.1046600000009</v>
      </c>
    </row>
    <row r="37" spans="1:16" ht="36.75" customHeight="1">
      <c r="A37" s="170" t="s">
        <v>256</v>
      </c>
      <c r="B37" s="170"/>
      <c r="C37" s="170"/>
      <c r="D37" s="170"/>
      <c r="E37" s="144"/>
      <c r="F37" s="144"/>
      <c r="G37" s="144"/>
      <c r="H37" s="144"/>
      <c r="I37" s="107">
        <v>653</v>
      </c>
      <c r="J37" s="108">
        <v>0</v>
      </c>
      <c r="K37" s="108">
        <v>0</v>
      </c>
      <c r="L37" s="109" t="s">
        <v>257</v>
      </c>
      <c r="M37" s="107">
        <v>0</v>
      </c>
      <c r="N37" s="110">
        <f>N39+N40+N41+N42</f>
        <v>8543.9574499999999</v>
      </c>
      <c r="O37" s="110">
        <f t="shared" ref="O37" si="9">O39+O40+O41+O42</f>
        <v>8317.1046600000009</v>
      </c>
      <c r="P37" s="143"/>
    </row>
    <row r="38" spans="1:16" ht="27" customHeight="1">
      <c r="A38" s="161" t="s">
        <v>258</v>
      </c>
      <c r="B38" s="161"/>
      <c r="C38" s="161"/>
      <c r="D38" s="161"/>
      <c r="E38" s="161"/>
      <c r="F38" s="161"/>
      <c r="G38" s="161"/>
      <c r="H38" s="161"/>
      <c r="I38" s="111">
        <v>653</v>
      </c>
      <c r="J38" s="112">
        <v>1</v>
      </c>
      <c r="K38" s="112">
        <v>13</v>
      </c>
      <c r="L38" s="113" t="s">
        <v>259</v>
      </c>
      <c r="M38" s="111">
        <v>0</v>
      </c>
      <c r="N38" s="114">
        <f t="shared" ref="N38:O38" si="10">N39+N40+N41+N42+N44</f>
        <v>8543.9574499999999</v>
      </c>
      <c r="O38" s="114">
        <f t="shared" si="10"/>
        <v>8317.1046600000009</v>
      </c>
    </row>
    <row r="39" spans="1:16" ht="15" customHeight="1">
      <c r="A39" s="161" t="s">
        <v>244</v>
      </c>
      <c r="B39" s="161"/>
      <c r="C39" s="161"/>
      <c r="D39" s="161"/>
      <c r="E39" s="161"/>
      <c r="F39" s="161"/>
      <c r="G39" s="161"/>
      <c r="H39" s="161"/>
      <c r="I39" s="111">
        <v>653</v>
      </c>
      <c r="J39" s="112">
        <v>1</v>
      </c>
      <c r="K39" s="112">
        <v>13</v>
      </c>
      <c r="L39" s="113" t="s">
        <v>259</v>
      </c>
      <c r="M39" s="111">
        <v>111</v>
      </c>
      <c r="N39" s="114">
        <v>5828.9956099999999</v>
      </c>
      <c r="O39" s="114">
        <f>4507.97175+1319.09413</f>
        <v>5827.0658800000001</v>
      </c>
    </row>
    <row r="40" spans="1:16" ht="24" customHeight="1">
      <c r="A40" s="161" t="s">
        <v>245</v>
      </c>
      <c r="B40" s="161"/>
      <c r="C40" s="161"/>
      <c r="D40" s="161"/>
      <c r="E40" s="161"/>
      <c r="F40" s="161"/>
      <c r="G40" s="161"/>
      <c r="H40" s="161"/>
      <c r="I40" s="111">
        <v>653</v>
      </c>
      <c r="J40" s="112">
        <v>1</v>
      </c>
      <c r="K40" s="112">
        <v>13</v>
      </c>
      <c r="L40" s="113" t="s">
        <v>259</v>
      </c>
      <c r="M40" s="111">
        <v>112</v>
      </c>
      <c r="N40" s="114">
        <f>159.84454+2</f>
        <v>161.84453999999999</v>
      </c>
      <c r="O40" s="114">
        <f>159.84454+2</f>
        <v>161.84453999999999</v>
      </c>
    </row>
    <row r="41" spans="1:16" ht="34.5" customHeight="1">
      <c r="A41" s="161" t="s">
        <v>260</v>
      </c>
      <c r="B41" s="161"/>
      <c r="C41" s="161"/>
      <c r="D41" s="161"/>
      <c r="E41" s="161"/>
      <c r="F41" s="161"/>
      <c r="G41" s="161"/>
      <c r="H41" s="161"/>
      <c r="I41" s="111">
        <v>653</v>
      </c>
      <c r="J41" s="112">
        <v>1</v>
      </c>
      <c r="K41" s="112">
        <v>13</v>
      </c>
      <c r="L41" s="113" t="s">
        <v>259</v>
      </c>
      <c r="M41" s="111">
        <v>242</v>
      </c>
      <c r="N41" s="114">
        <f>263.83637+272.3824+18</f>
        <v>554.21876999999995</v>
      </c>
      <c r="O41" s="114">
        <f>188.18799+352.76506</f>
        <v>540.95305000000008</v>
      </c>
    </row>
    <row r="42" spans="1:16" ht="27" customHeight="1">
      <c r="A42" s="161" t="s">
        <v>78</v>
      </c>
      <c r="B42" s="161"/>
      <c r="C42" s="161"/>
      <c r="D42" s="161"/>
      <c r="E42" s="161"/>
      <c r="F42" s="161"/>
      <c r="G42" s="161"/>
      <c r="H42" s="161"/>
      <c r="I42" s="111">
        <v>653</v>
      </c>
      <c r="J42" s="112">
        <v>1</v>
      </c>
      <c r="K42" s="112">
        <v>13</v>
      </c>
      <c r="L42" s="113" t="s">
        <v>259</v>
      </c>
      <c r="M42" s="111">
        <v>244</v>
      </c>
      <c r="N42" s="114">
        <f>449.01503+1323.66406+12+9.85001+39.04298+16.28264+128.78158+40.26223-18-2</f>
        <v>1998.8985300000002</v>
      </c>
      <c r="O42" s="114">
        <f>198.65696+6.9+755.71662+370.9124+17.39+79.04+358.62521</f>
        <v>1787.24119</v>
      </c>
    </row>
    <row r="43" spans="1:16" ht="15" customHeight="1">
      <c r="A43" s="161" t="s">
        <v>261</v>
      </c>
      <c r="B43" s="161"/>
      <c r="C43" s="161"/>
      <c r="D43" s="161"/>
      <c r="E43" s="161"/>
      <c r="F43" s="161"/>
      <c r="G43" s="161"/>
      <c r="H43" s="161"/>
      <c r="I43" s="111">
        <v>653</v>
      </c>
      <c r="J43" s="112">
        <v>1</v>
      </c>
      <c r="K43" s="112">
        <v>13</v>
      </c>
      <c r="L43" s="113" t="s">
        <v>259</v>
      </c>
      <c r="M43" s="111">
        <v>0</v>
      </c>
      <c r="N43" s="114">
        <f>N44</f>
        <v>0</v>
      </c>
      <c r="O43" s="114">
        <f>O44</f>
        <v>0</v>
      </c>
    </row>
    <row r="44" spans="1:16" s="146" customFormat="1" ht="29.25" customHeight="1">
      <c r="A44" s="161" t="s">
        <v>262</v>
      </c>
      <c r="B44" s="161"/>
      <c r="C44" s="161"/>
      <c r="D44" s="161"/>
      <c r="E44" s="161"/>
      <c r="F44" s="161"/>
      <c r="G44" s="161"/>
      <c r="H44" s="161"/>
      <c r="I44" s="111">
        <v>653</v>
      </c>
      <c r="J44" s="112">
        <v>1</v>
      </c>
      <c r="K44" s="112">
        <v>13</v>
      </c>
      <c r="L44" s="113" t="s">
        <v>259</v>
      </c>
      <c r="M44" s="111">
        <v>870</v>
      </c>
      <c r="N44" s="114">
        <v>0</v>
      </c>
      <c r="O44" s="114">
        <v>0</v>
      </c>
    </row>
    <row r="45" spans="1:16" ht="15" customHeight="1">
      <c r="A45" s="161" t="s">
        <v>328</v>
      </c>
      <c r="B45" s="161"/>
      <c r="C45" s="161"/>
      <c r="D45" s="161"/>
      <c r="E45" s="161"/>
      <c r="F45" s="161"/>
      <c r="G45" s="161"/>
      <c r="H45" s="161"/>
      <c r="I45" s="111">
        <v>653</v>
      </c>
      <c r="J45" s="112">
        <v>1</v>
      </c>
      <c r="K45" s="112">
        <v>13</v>
      </c>
      <c r="L45" s="120" t="s">
        <v>324</v>
      </c>
      <c r="M45" s="111">
        <v>540</v>
      </c>
      <c r="N45" s="114">
        <v>105</v>
      </c>
      <c r="O45" s="114">
        <v>0</v>
      </c>
    </row>
    <row r="46" spans="1:16" ht="15" customHeight="1">
      <c r="A46" s="161" t="s">
        <v>328</v>
      </c>
      <c r="B46" s="161"/>
      <c r="C46" s="161"/>
      <c r="D46" s="161"/>
      <c r="E46" s="161"/>
      <c r="F46" s="161"/>
      <c r="G46" s="161"/>
      <c r="H46" s="161"/>
      <c r="I46" s="111">
        <v>653</v>
      </c>
      <c r="J46" s="112">
        <v>1</v>
      </c>
      <c r="K46" s="112">
        <v>13</v>
      </c>
      <c r="L46" s="120" t="s">
        <v>323</v>
      </c>
      <c r="M46" s="111">
        <v>540</v>
      </c>
      <c r="N46" s="114">
        <v>772.04899999999998</v>
      </c>
      <c r="O46" s="114">
        <v>0</v>
      </c>
    </row>
    <row r="47" spans="1:16">
      <c r="A47" s="169" t="s">
        <v>45</v>
      </c>
      <c r="B47" s="169"/>
      <c r="C47" s="169"/>
      <c r="D47" s="169"/>
      <c r="E47" s="169"/>
      <c r="F47" s="169"/>
      <c r="G47" s="169"/>
      <c r="H47" s="169"/>
      <c r="I47" s="147">
        <v>653</v>
      </c>
      <c r="J47" s="100">
        <v>2</v>
      </c>
      <c r="K47" s="100">
        <v>0</v>
      </c>
      <c r="L47" s="101">
        <v>0</v>
      </c>
      <c r="M47" s="99">
        <v>0</v>
      </c>
      <c r="N47" s="102">
        <f t="shared" ref="N47:O49" si="11">N48</f>
        <v>156</v>
      </c>
      <c r="O47" s="102">
        <f t="shared" si="11"/>
        <v>156</v>
      </c>
    </row>
    <row r="48" spans="1:16">
      <c r="A48" s="175" t="s">
        <v>46</v>
      </c>
      <c r="B48" s="175"/>
      <c r="C48" s="175"/>
      <c r="D48" s="175"/>
      <c r="E48" s="175"/>
      <c r="F48" s="175"/>
      <c r="G48" s="175"/>
      <c r="H48" s="175"/>
      <c r="I48" s="103">
        <v>653</v>
      </c>
      <c r="J48" s="104">
        <v>2</v>
      </c>
      <c r="K48" s="104">
        <v>3</v>
      </c>
      <c r="L48" s="105">
        <v>0</v>
      </c>
      <c r="M48" s="103">
        <v>0</v>
      </c>
      <c r="N48" s="106">
        <f t="shared" si="11"/>
        <v>156</v>
      </c>
      <c r="O48" s="106">
        <f t="shared" si="11"/>
        <v>156</v>
      </c>
    </row>
    <row r="49" spans="1:16" ht="30" customHeight="1">
      <c r="A49" s="161" t="s">
        <v>263</v>
      </c>
      <c r="B49" s="161"/>
      <c r="C49" s="161"/>
      <c r="D49" s="161"/>
      <c r="E49" s="161"/>
      <c r="F49" s="161"/>
      <c r="G49" s="161"/>
      <c r="H49" s="161"/>
      <c r="I49" s="111">
        <v>653</v>
      </c>
      <c r="J49" s="112">
        <v>2</v>
      </c>
      <c r="K49" s="112">
        <v>3</v>
      </c>
      <c r="L49" s="113" t="s">
        <v>264</v>
      </c>
      <c r="M49" s="111">
        <v>0</v>
      </c>
      <c r="N49" s="114">
        <f t="shared" si="11"/>
        <v>156</v>
      </c>
      <c r="O49" s="114">
        <f t="shared" si="11"/>
        <v>156</v>
      </c>
    </row>
    <row r="50" spans="1:16" s="148" customFormat="1">
      <c r="A50" s="161" t="s">
        <v>244</v>
      </c>
      <c r="B50" s="161"/>
      <c r="C50" s="161"/>
      <c r="D50" s="161"/>
      <c r="E50" s="161"/>
      <c r="F50" s="161"/>
      <c r="G50" s="161"/>
      <c r="H50" s="161"/>
      <c r="I50" s="111">
        <v>653</v>
      </c>
      <c r="J50" s="112">
        <v>2</v>
      </c>
      <c r="K50" s="112">
        <v>3</v>
      </c>
      <c r="L50" s="113" t="s">
        <v>264</v>
      </c>
      <c r="M50" s="111">
        <v>121</v>
      </c>
      <c r="N50" s="114">
        <v>156</v>
      </c>
      <c r="O50" s="114">
        <v>156</v>
      </c>
    </row>
    <row r="51" spans="1:16" s="149" customFormat="1" ht="15" customHeight="1">
      <c r="A51" s="169" t="s">
        <v>47</v>
      </c>
      <c r="B51" s="169"/>
      <c r="C51" s="169"/>
      <c r="D51" s="169"/>
      <c r="E51" s="169"/>
      <c r="F51" s="169"/>
      <c r="G51" s="169"/>
      <c r="H51" s="169"/>
      <c r="I51" s="147">
        <v>653</v>
      </c>
      <c r="J51" s="100">
        <v>3</v>
      </c>
      <c r="K51" s="100">
        <v>0</v>
      </c>
      <c r="L51" s="101">
        <v>0</v>
      </c>
      <c r="M51" s="99">
        <v>0</v>
      </c>
      <c r="N51" s="102">
        <f t="shared" ref="N51:O51" si="12">N52+N55+N64</f>
        <v>373.70788999999996</v>
      </c>
      <c r="O51" s="102">
        <f t="shared" si="12"/>
        <v>373.70788999999996</v>
      </c>
    </row>
    <row r="52" spans="1:16" s="148" customFormat="1">
      <c r="A52" s="168" t="s">
        <v>265</v>
      </c>
      <c r="B52" s="168"/>
      <c r="C52" s="168"/>
      <c r="D52" s="168"/>
      <c r="E52" s="168"/>
      <c r="F52" s="168"/>
      <c r="G52" s="168"/>
      <c r="H52" s="168"/>
      <c r="I52" s="116">
        <v>653</v>
      </c>
      <c r="J52" s="117">
        <v>3</v>
      </c>
      <c r="K52" s="117">
        <v>4</v>
      </c>
      <c r="L52" s="118">
        <v>0</v>
      </c>
      <c r="M52" s="116">
        <v>0</v>
      </c>
      <c r="N52" s="119">
        <f t="shared" ref="N52:O53" si="13">N53</f>
        <v>15.2</v>
      </c>
      <c r="O52" s="119">
        <f t="shared" si="13"/>
        <v>15.2</v>
      </c>
    </row>
    <row r="53" spans="1:16" s="148" customFormat="1">
      <c r="A53" s="161" t="s">
        <v>266</v>
      </c>
      <c r="B53" s="161"/>
      <c r="C53" s="161"/>
      <c r="D53" s="161"/>
      <c r="E53" s="161"/>
      <c r="F53" s="161"/>
      <c r="G53" s="161"/>
      <c r="H53" s="161"/>
      <c r="I53" s="111">
        <v>653</v>
      </c>
      <c r="J53" s="112">
        <v>3</v>
      </c>
      <c r="K53" s="112">
        <v>4</v>
      </c>
      <c r="L53" s="113" t="s">
        <v>267</v>
      </c>
      <c r="M53" s="111">
        <v>0</v>
      </c>
      <c r="N53" s="114">
        <f t="shared" si="13"/>
        <v>15.2</v>
      </c>
      <c r="O53" s="114">
        <f t="shared" si="13"/>
        <v>15.2</v>
      </c>
    </row>
    <row r="54" spans="1:16" s="148" customFormat="1" ht="25.5" customHeight="1">
      <c r="A54" s="161" t="s">
        <v>78</v>
      </c>
      <c r="B54" s="161"/>
      <c r="C54" s="161"/>
      <c r="D54" s="161"/>
      <c r="E54" s="161"/>
      <c r="F54" s="161"/>
      <c r="G54" s="161"/>
      <c r="H54" s="161"/>
      <c r="I54" s="111">
        <v>653</v>
      </c>
      <c r="J54" s="112">
        <v>3</v>
      </c>
      <c r="K54" s="112">
        <v>4</v>
      </c>
      <c r="L54" s="113" t="s">
        <v>267</v>
      </c>
      <c r="M54" s="111">
        <v>244</v>
      </c>
      <c r="N54" s="114">
        <v>15.2</v>
      </c>
      <c r="O54" s="114">
        <v>15.2</v>
      </c>
    </row>
    <row r="55" spans="1:16" ht="39" customHeight="1">
      <c r="A55" s="168" t="s">
        <v>48</v>
      </c>
      <c r="B55" s="168"/>
      <c r="C55" s="168"/>
      <c r="D55" s="168"/>
      <c r="E55" s="168"/>
      <c r="F55" s="168"/>
      <c r="G55" s="168"/>
      <c r="H55" s="168"/>
      <c r="I55" s="116">
        <v>653</v>
      </c>
      <c r="J55" s="117">
        <v>3</v>
      </c>
      <c r="K55" s="117">
        <v>9</v>
      </c>
      <c r="L55" s="118">
        <v>0</v>
      </c>
      <c r="M55" s="116">
        <v>0</v>
      </c>
      <c r="N55" s="119">
        <f t="shared" ref="N55:O55" si="14">N57+N60+N62</f>
        <v>352.74788999999998</v>
      </c>
      <c r="O55" s="119">
        <f t="shared" si="14"/>
        <v>352.74788999999998</v>
      </c>
      <c r="P55" s="143"/>
    </row>
    <row r="56" spans="1:16" s="148" customFormat="1" ht="39" customHeight="1">
      <c r="A56" s="170" t="s">
        <v>268</v>
      </c>
      <c r="B56" s="170"/>
      <c r="C56" s="170"/>
      <c r="D56" s="170"/>
      <c r="E56" s="144"/>
      <c r="F56" s="144"/>
      <c r="G56" s="144"/>
      <c r="H56" s="144"/>
      <c r="I56" s="107">
        <v>653</v>
      </c>
      <c r="J56" s="108">
        <v>0</v>
      </c>
      <c r="K56" s="108">
        <v>0</v>
      </c>
      <c r="L56" s="109" t="s">
        <v>269</v>
      </c>
      <c r="M56" s="107">
        <v>0</v>
      </c>
      <c r="N56" s="110">
        <f t="shared" ref="N56:O57" si="15">N57</f>
        <v>141.18362999999999</v>
      </c>
      <c r="O56" s="110">
        <f t="shared" si="15"/>
        <v>141.18362999999999</v>
      </c>
    </row>
    <row r="57" spans="1:16" s="148" customFormat="1" ht="27" customHeight="1">
      <c r="A57" s="161" t="s">
        <v>270</v>
      </c>
      <c r="B57" s="161"/>
      <c r="C57" s="161"/>
      <c r="D57" s="161"/>
      <c r="E57" s="161"/>
      <c r="F57" s="161"/>
      <c r="G57" s="161"/>
      <c r="H57" s="161"/>
      <c r="I57" s="111">
        <v>653</v>
      </c>
      <c r="J57" s="112">
        <v>3</v>
      </c>
      <c r="K57" s="112">
        <v>9</v>
      </c>
      <c r="L57" s="113" t="s">
        <v>271</v>
      </c>
      <c r="M57" s="111">
        <v>0</v>
      </c>
      <c r="N57" s="114">
        <f t="shared" si="15"/>
        <v>141.18362999999999</v>
      </c>
      <c r="O57" s="114">
        <f t="shared" si="15"/>
        <v>141.18362999999999</v>
      </c>
    </row>
    <row r="58" spans="1:16" ht="26.25" customHeight="1">
      <c r="A58" s="161" t="s">
        <v>78</v>
      </c>
      <c r="B58" s="161"/>
      <c r="C58" s="161"/>
      <c r="D58" s="161"/>
      <c r="E58" s="161"/>
      <c r="F58" s="161"/>
      <c r="G58" s="161"/>
      <c r="H58" s="161"/>
      <c r="I58" s="111">
        <v>653</v>
      </c>
      <c r="J58" s="112">
        <v>3</v>
      </c>
      <c r="K58" s="112">
        <v>9</v>
      </c>
      <c r="L58" s="113" t="s">
        <v>271</v>
      </c>
      <c r="M58" s="111">
        <v>244</v>
      </c>
      <c r="N58" s="114">
        <v>141.18362999999999</v>
      </c>
      <c r="O58" s="114">
        <v>141.18362999999999</v>
      </c>
      <c r="P58" s="150"/>
    </row>
    <row r="59" spans="1:16" s="148" customFormat="1" ht="37.5" customHeight="1">
      <c r="A59" s="170" t="s">
        <v>334</v>
      </c>
      <c r="B59" s="170"/>
      <c r="C59" s="170"/>
      <c r="D59" s="170"/>
      <c r="E59" s="144"/>
      <c r="F59" s="144"/>
      <c r="G59" s="144"/>
      <c r="H59" s="144"/>
      <c r="I59" s="107">
        <v>653</v>
      </c>
      <c r="J59" s="108">
        <v>3</v>
      </c>
      <c r="K59" s="108">
        <v>0</v>
      </c>
      <c r="L59" s="109" t="s">
        <v>272</v>
      </c>
      <c r="M59" s="107">
        <v>0</v>
      </c>
      <c r="N59" s="110">
        <f>N60+N62+N87</f>
        <v>388.60131000000001</v>
      </c>
      <c r="O59" s="110">
        <f>O60+O62+O87</f>
        <v>382.48430999999999</v>
      </c>
    </row>
    <row r="60" spans="1:16" s="148" customFormat="1" ht="69" customHeight="1">
      <c r="A60" s="161" t="s">
        <v>273</v>
      </c>
      <c r="B60" s="161"/>
      <c r="C60" s="161"/>
      <c r="D60" s="161"/>
      <c r="E60" s="161"/>
      <c r="F60" s="161"/>
      <c r="G60" s="161"/>
      <c r="H60" s="161"/>
      <c r="I60" s="111">
        <v>653</v>
      </c>
      <c r="J60" s="112">
        <v>3</v>
      </c>
      <c r="K60" s="112">
        <v>9</v>
      </c>
      <c r="L60" s="113" t="s">
        <v>274</v>
      </c>
      <c r="M60" s="111">
        <v>0</v>
      </c>
      <c r="N60" s="114">
        <f t="shared" ref="N60:O60" si="16">N61</f>
        <v>190.40782999999999</v>
      </c>
      <c r="O60" s="114">
        <f t="shared" si="16"/>
        <v>190.40782999999999</v>
      </c>
    </row>
    <row r="61" spans="1:16" s="148" customFormat="1" ht="24.75" customHeight="1">
      <c r="A61" s="161" t="s">
        <v>78</v>
      </c>
      <c r="B61" s="161"/>
      <c r="C61" s="161"/>
      <c r="D61" s="161"/>
      <c r="E61" s="161"/>
      <c r="F61" s="161"/>
      <c r="G61" s="161"/>
      <c r="H61" s="161"/>
      <c r="I61" s="111">
        <v>653</v>
      </c>
      <c r="J61" s="112">
        <v>3</v>
      </c>
      <c r="K61" s="112">
        <v>9</v>
      </c>
      <c r="L61" s="113" t="s">
        <v>274</v>
      </c>
      <c r="M61" s="111">
        <v>244</v>
      </c>
      <c r="N61" s="151">
        <v>190.40782999999999</v>
      </c>
      <c r="O61" s="151">
        <v>190.40782999999999</v>
      </c>
    </row>
    <row r="62" spans="1:16" s="148" customFormat="1" ht="102" customHeight="1">
      <c r="A62" s="161" t="s">
        <v>275</v>
      </c>
      <c r="B62" s="161"/>
      <c r="C62" s="161"/>
      <c r="D62" s="161"/>
      <c r="E62" s="161"/>
      <c r="F62" s="161"/>
      <c r="G62" s="161"/>
      <c r="H62" s="161"/>
      <c r="I62" s="111">
        <v>653</v>
      </c>
      <c r="J62" s="112">
        <v>3</v>
      </c>
      <c r="K62" s="112">
        <v>9</v>
      </c>
      <c r="L62" s="113" t="s">
        <v>274</v>
      </c>
      <c r="M62" s="111">
        <v>0</v>
      </c>
      <c r="N62" s="114">
        <f t="shared" ref="N62:O62" si="17">N63</f>
        <v>21.15643</v>
      </c>
      <c r="O62" s="114">
        <f t="shared" si="17"/>
        <v>21.15643</v>
      </c>
    </row>
    <row r="63" spans="1:16" s="148" customFormat="1" ht="26.25" customHeight="1">
      <c r="A63" s="161" t="s">
        <v>78</v>
      </c>
      <c r="B63" s="161"/>
      <c r="C63" s="161"/>
      <c r="D63" s="161"/>
      <c r="E63" s="161"/>
      <c r="F63" s="161"/>
      <c r="G63" s="161"/>
      <c r="H63" s="161"/>
      <c r="I63" s="111">
        <v>653</v>
      </c>
      <c r="J63" s="112">
        <v>3</v>
      </c>
      <c r="K63" s="112">
        <v>9</v>
      </c>
      <c r="L63" s="113" t="s">
        <v>274</v>
      </c>
      <c r="M63" s="111">
        <v>244</v>
      </c>
      <c r="N63" s="151">
        <v>21.15643</v>
      </c>
      <c r="O63" s="151">
        <v>21.15643</v>
      </c>
    </row>
    <row r="64" spans="1:16" ht="28.5" customHeight="1">
      <c r="A64" s="168" t="s">
        <v>276</v>
      </c>
      <c r="B64" s="168"/>
      <c r="C64" s="168"/>
      <c r="D64" s="168"/>
      <c r="E64" s="168"/>
      <c r="F64" s="168"/>
      <c r="G64" s="168"/>
      <c r="H64" s="168"/>
      <c r="I64" s="116">
        <v>653</v>
      </c>
      <c r="J64" s="117">
        <v>3</v>
      </c>
      <c r="K64" s="117">
        <v>14</v>
      </c>
      <c r="L64" s="118">
        <v>0</v>
      </c>
      <c r="M64" s="116">
        <v>0</v>
      </c>
      <c r="N64" s="119">
        <f t="shared" ref="N64:O64" si="18">N66+N68</f>
        <v>5.76</v>
      </c>
      <c r="O64" s="119">
        <f t="shared" si="18"/>
        <v>5.76</v>
      </c>
      <c r="P64" s="150"/>
    </row>
    <row r="65" spans="1:16" s="148" customFormat="1" ht="38.25" customHeight="1">
      <c r="A65" s="170" t="s">
        <v>333</v>
      </c>
      <c r="B65" s="170"/>
      <c r="C65" s="170"/>
      <c r="D65" s="170"/>
      <c r="E65" s="144"/>
      <c r="F65" s="144"/>
      <c r="G65" s="144"/>
      <c r="H65" s="144"/>
      <c r="I65" s="107">
        <v>653</v>
      </c>
      <c r="J65" s="108">
        <v>3</v>
      </c>
      <c r="K65" s="108">
        <v>0</v>
      </c>
      <c r="L65" s="109" t="s">
        <v>277</v>
      </c>
      <c r="M65" s="107">
        <v>0</v>
      </c>
      <c r="N65" s="110">
        <f t="shared" ref="N65:O65" si="19">N66+N68</f>
        <v>5.76</v>
      </c>
      <c r="O65" s="110">
        <f t="shared" si="19"/>
        <v>5.76</v>
      </c>
    </row>
    <row r="66" spans="1:16" s="148" customFormat="1" ht="70.5" customHeight="1">
      <c r="A66" s="161" t="s">
        <v>278</v>
      </c>
      <c r="B66" s="161"/>
      <c r="C66" s="161"/>
      <c r="D66" s="161"/>
      <c r="E66" s="161"/>
      <c r="F66" s="161"/>
      <c r="G66" s="161"/>
      <c r="H66" s="161"/>
      <c r="I66" s="111">
        <v>653</v>
      </c>
      <c r="J66" s="112">
        <v>3</v>
      </c>
      <c r="K66" s="112">
        <v>14</v>
      </c>
      <c r="L66" s="113" t="s">
        <v>279</v>
      </c>
      <c r="M66" s="111">
        <v>0</v>
      </c>
      <c r="N66" s="114">
        <f t="shared" ref="N66:O66" si="20">N67</f>
        <v>4.032</v>
      </c>
      <c r="O66" s="114">
        <f t="shared" si="20"/>
        <v>4.032</v>
      </c>
    </row>
    <row r="67" spans="1:16" s="148" customFormat="1" ht="27" customHeight="1">
      <c r="A67" s="161" t="s">
        <v>78</v>
      </c>
      <c r="B67" s="161"/>
      <c r="C67" s="161"/>
      <c r="D67" s="161"/>
      <c r="E67" s="161"/>
      <c r="F67" s="161"/>
      <c r="G67" s="161"/>
      <c r="H67" s="161"/>
      <c r="I67" s="111">
        <v>653</v>
      </c>
      <c r="J67" s="112">
        <v>3</v>
      </c>
      <c r="K67" s="112">
        <v>14</v>
      </c>
      <c r="L67" s="113" t="s">
        <v>279</v>
      </c>
      <c r="M67" s="111">
        <v>244</v>
      </c>
      <c r="N67" s="151">
        <v>4.032</v>
      </c>
      <c r="O67" s="151">
        <v>4.032</v>
      </c>
    </row>
    <row r="68" spans="1:16" s="148" customFormat="1" ht="93.75" customHeight="1">
      <c r="A68" s="161" t="s">
        <v>280</v>
      </c>
      <c r="B68" s="161"/>
      <c r="C68" s="161"/>
      <c r="D68" s="161"/>
      <c r="E68" s="161"/>
      <c r="F68" s="161"/>
      <c r="G68" s="161"/>
      <c r="H68" s="161"/>
      <c r="I68" s="111">
        <v>653</v>
      </c>
      <c r="J68" s="112">
        <v>3</v>
      </c>
      <c r="K68" s="112">
        <v>14</v>
      </c>
      <c r="L68" s="113" t="s">
        <v>279</v>
      </c>
      <c r="M68" s="111">
        <v>0</v>
      </c>
      <c r="N68" s="114">
        <f t="shared" ref="N68:O68" si="21">N69</f>
        <v>1.728</v>
      </c>
      <c r="O68" s="114">
        <f t="shared" si="21"/>
        <v>1.728</v>
      </c>
    </row>
    <row r="69" spans="1:16" ht="24" customHeight="1">
      <c r="A69" s="161" t="s">
        <v>78</v>
      </c>
      <c r="B69" s="161"/>
      <c r="C69" s="161"/>
      <c r="D69" s="161"/>
      <c r="E69" s="161"/>
      <c r="F69" s="161"/>
      <c r="G69" s="161"/>
      <c r="H69" s="161"/>
      <c r="I69" s="111">
        <v>653</v>
      </c>
      <c r="J69" s="112">
        <v>3</v>
      </c>
      <c r="K69" s="112">
        <v>14</v>
      </c>
      <c r="L69" s="113" t="s">
        <v>279</v>
      </c>
      <c r="M69" s="111">
        <v>244</v>
      </c>
      <c r="N69" s="114">
        <v>1.728</v>
      </c>
      <c r="O69" s="114">
        <v>1.728</v>
      </c>
    </row>
    <row r="70" spans="1:16">
      <c r="A70" s="169" t="s">
        <v>49</v>
      </c>
      <c r="B70" s="169"/>
      <c r="C70" s="169"/>
      <c r="D70" s="169"/>
      <c r="E70" s="169"/>
      <c r="F70" s="169"/>
      <c r="G70" s="169"/>
      <c r="H70" s="169"/>
      <c r="I70" s="99">
        <v>653</v>
      </c>
      <c r="J70" s="100">
        <v>4</v>
      </c>
      <c r="K70" s="100">
        <v>0</v>
      </c>
      <c r="L70" s="101">
        <v>0</v>
      </c>
      <c r="M70" s="99">
        <v>0</v>
      </c>
      <c r="N70" s="102">
        <f>N71+N77</f>
        <v>3667.1972299999998</v>
      </c>
      <c r="O70" s="102">
        <f>O71+O77</f>
        <v>3506.5667899999999</v>
      </c>
    </row>
    <row r="71" spans="1:16" ht="25.5" customHeight="1">
      <c r="A71" s="168" t="s">
        <v>281</v>
      </c>
      <c r="B71" s="168"/>
      <c r="C71" s="168"/>
      <c r="D71" s="168"/>
      <c r="E71" s="168"/>
      <c r="F71" s="168"/>
      <c r="G71" s="168"/>
      <c r="H71" s="168"/>
      <c r="I71" s="116">
        <v>653</v>
      </c>
      <c r="J71" s="117">
        <v>4</v>
      </c>
      <c r="K71" s="117">
        <v>9</v>
      </c>
      <c r="L71" s="118">
        <v>0</v>
      </c>
      <c r="M71" s="116">
        <v>0</v>
      </c>
      <c r="N71" s="119">
        <f t="shared" ref="N71:O71" si="22">N74</f>
        <v>3667.1972299999998</v>
      </c>
      <c r="O71" s="119">
        <f t="shared" si="22"/>
        <v>3506.5667899999999</v>
      </c>
      <c r="P71" s="150"/>
    </row>
    <row r="72" spans="1:16" ht="29.25" customHeight="1">
      <c r="A72" s="170" t="s">
        <v>282</v>
      </c>
      <c r="B72" s="170"/>
      <c r="C72" s="170"/>
      <c r="D72" s="170"/>
      <c r="E72" s="144"/>
      <c r="F72" s="144"/>
      <c r="G72" s="144"/>
      <c r="H72" s="144"/>
      <c r="I72" s="107">
        <v>653</v>
      </c>
      <c r="J72" s="108">
        <v>4</v>
      </c>
      <c r="K72" s="108">
        <v>0</v>
      </c>
      <c r="L72" s="109" t="s">
        <v>283</v>
      </c>
      <c r="M72" s="107">
        <v>0</v>
      </c>
      <c r="N72" s="110">
        <f>N76</f>
        <v>3311</v>
      </c>
      <c r="O72" s="110">
        <f>O76</f>
        <v>3311</v>
      </c>
      <c r="P72" s="150"/>
    </row>
    <row r="73" spans="1:16" ht="49.5" customHeight="1">
      <c r="A73" s="170" t="s">
        <v>284</v>
      </c>
      <c r="B73" s="170"/>
      <c r="C73" s="170"/>
      <c r="D73" s="170"/>
      <c r="E73" s="144"/>
      <c r="F73" s="144"/>
      <c r="G73" s="144"/>
      <c r="H73" s="144"/>
      <c r="I73" s="107">
        <v>653</v>
      </c>
      <c r="J73" s="108">
        <v>3</v>
      </c>
      <c r="K73" s="108">
        <v>0</v>
      </c>
      <c r="L73" s="109" t="s">
        <v>329</v>
      </c>
      <c r="M73" s="107">
        <v>0</v>
      </c>
      <c r="N73" s="110">
        <f>N75+N88+N91+N78+N45</f>
        <v>66017.313139999998</v>
      </c>
      <c r="O73" s="110">
        <f>O75+O88+O91+O78+O45</f>
        <v>29678.668680000002</v>
      </c>
    </row>
    <row r="74" spans="1:16" ht="15" customHeight="1">
      <c r="A74" s="161" t="s">
        <v>285</v>
      </c>
      <c r="B74" s="161"/>
      <c r="C74" s="161"/>
      <c r="D74" s="161"/>
      <c r="E74" s="161"/>
      <c r="F74" s="161"/>
      <c r="G74" s="161"/>
      <c r="H74" s="161"/>
      <c r="I74" s="111">
        <v>653</v>
      </c>
      <c r="J74" s="112">
        <v>4</v>
      </c>
      <c r="K74" s="112">
        <v>9</v>
      </c>
      <c r="L74" s="113" t="s">
        <v>286</v>
      </c>
      <c r="M74" s="111">
        <v>0</v>
      </c>
      <c r="N74" s="114">
        <f t="shared" ref="N74:O74" si="23">N75+N76</f>
        <v>3667.1972299999998</v>
      </c>
      <c r="O74" s="114">
        <f t="shared" si="23"/>
        <v>3506.5667899999999</v>
      </c>
    </row>
    <row r="75" spans="1:16" ht="15" customHeight="1">
      <c r="A75" s="161" t="s">
        <v>85</v>
      </c>
      <c r="B75" s="161"/>
      <c r="C75" s="161"/>
      <c r="D75" s="161"/>
      <c r="E75" s="161"/>
      <c r="F75" s="161"/>
      <c r="G75" s="161"/>
      <c r="H75" s="161"/>
      <c r="I75" s="111">
        <v>653</v>
      </c>
      <c r="J75" s="112">
        <v>4</v>
      </c>
      <c r="K75" s="112">
        <v>9</v>
      </c>
      <c r="L75" s="120" t="s">
        <v>287</v>
      </c>
      <c r="M75" s="111">
        <v>540</v>
      </c>
      <c r="N75" s="114">
        <v>356.19722999999999</v>
      </c>
      <c r="O75" s="114">
        <v>195.56679</v>
      </c>
    </row>
    <row r="76" spans="1:16" ht="18.75" customHeight="1">
      <c r="A76" s="161" t="s">
        <v>85</v>
      </c>
      <c r="B76" s="161"/>
      <c r="C76" s="161"/>
      <c r="D76" s="161"/>
      <c r="E76" s="161"/>
      <c r="F76" s="161"/>
      <c r="G76" s="161"/>
      <c r="H76" s="161"/>
      <c r="I76" s="111">
        <v>653</v>
      </c>
      <c r="J76" s="112">
        <v>4</v>
      </c>
      <c r="K76" s="112">
        <v>9</v>
      </c>
      <c r="L76" s="113" t="s">
        <v>286</v>
      </c>
      <c r="M76" s="111">
        <v>244</v>
      </c>
      <c r="N76" s="151">
        <v>3311</v>
      </c>
      <c r="O76" s="151">
        <v>3311</v>
      </c>
    </row>
    <row r="77" spans="1:16" ht="21.75" customHeight="1">
      <c r="A77" s="165" t="s">
        <v>196</v>
      </c>
      <c r="B77" s="166"/>
      <c r="C77" s="166"/>
      <c r="D77" s="166"/>
      <c r="E77" s="166"/>
      <c r="F77" s="166"/>
      <c r="G77" s="166"/>
      <c r="H77" s="167"/>
      <c r="I77" s="116">
        <v>653</v>
      </c>
      <c r="J77" s="117">
        <v>4</v>
      </c>
      <c r="K77" s="117">
        <v>12</v>
      </c>
      <c r="L77" s="118">
        <v>0</v>
      </c>
      <c r="M77" s="116">
        <v>0</v>
      </c>
      <c r="N77" s="119">
        <f t="shared" ref="N77:O78" si="24">N78</f>
        <v>0</v>
      </c>
      <c r="O77" s="119">
        <f t="shared" si="24"/>
        <v>0</v>
      </c>
    </row>
    <row r="78" spans="1:16" ht="28.5" customHeight="1">
      <c r="A78" s="172" t="s">
        <v>288</v>
      </c>
      <c r="B78" s="173"/>
      <c r="C78" s="173"/>
      <c r="D78" s="173"/>
      <c r="E78" s="173"/>
      <c r="F78" s="173"/>
      <c r="G78" s="173"/>
      <c r="H78" s="174"/>
      <c r="I78" s="111">
        <v>653</v>
      </c>
      <c r="J78" s="112">
        <v>4</v>
      </c>
      <c r="K78" s="112">
        <v>12</v>
      </c>
      <c r="L78" s="120" t="s">
        <v>289</v>
      </c>
      <c r="M78" s="111">
        <v>0</v>
      </c>
      <c r="N78" s="114">
        <f t="shared" si="24"/>
        <v>0</v>
      </c>
      <c r="O78" s="114">
        <f t="shared" si="24"/>
        <v>0</v>
      </c>
    </row>
    <row r="79" spans="1:16" ht="15" customHeight="1">
      <c r="A79" s="172" t="s">
        <v>85</v>
      </c>
      <c r="B79" s="173"/>
      <c r="C79" s="173"/>
      <c r="D79" s="173"/>
      <c r="E79" s="173"/>
      <c r="F79" s="173"/>
      <c r="G79" s="173"/>
      <c r="H79" s="174"/>
      <c r="I79" s="111">
        <v>653</v>
      </c>
      <c r="J79" s="112">
        <v>4</v>
      </c>
      <c r="K79" s="112">
        <v>12</v>
      </c>
      <c r="L79" s="120" t="s">
        <v>289</v>
      </c>
      <c r="M79" s="111">
        <v>540</v>
      </c>
      <c r="N79" s="114">
        <v>0</v>
      </c>
      <c r="O79" s="114">
        <v>0</v>
      </c>
    </row>
    <row r="80" spans="1:16" ht="15" customHeight="1">
      <c r="A80" s="169" t="s">
        <v>50</v>
      </c>
      <c r="B80" s="169"/>
      <c r="C80" s="169"/>
      <c r="D80" s="169"/>
      <c r="E80" s="169"/>
      <c r="F80" s="169"/>
      <c r="G80" s="169"/>
      <c r="H80" s="169"/>
      <c r="I80" s="99">
        <v>653</v>
      </c>
      <c r="J80" s="100">
        <v>5</v>
      </c>
      <c r="K80" s="100">
        <v>0</v>
      </c>
      <c r="L80" s="101">
        <v>0</v>
      </c>
      <c r="M80" s="99">
        <v>0</v>
      </c>
      <c r="N80" s="102">
        <f>N81+N90+N93</f>
        <v>68783.803710000007</v>
      </c>
      <c r="O80" s="102">
        <f>O81+O90+O93</f>
        <v>32528.403600000001</v>
      </c>
    </row>
    <row r="81" spans="1:16" ht="19.5" customHeight="1">
      <c r="A81" s="168" t="s">
        <v>51</v>
      </c>
      <c r="B81" s="168"/>
      <c r="C81" s="168"/>
      <c r="D81" s="168"/>
      <c r="E81" s="168"/>
      <c r="F81" s="168"/>
      <c r="G81" s="168"/>
      <c r="H81" s="168"/>
      <c r="I81" s="152">
        <v>653</v>
      </c>
      <c r="J81" s="117">
        <v>5</v>
      </c>
      <c r="K81" s="117">
        <v>1</v>
      </c>
      <c r="L81" s="118">
        <v>0</v>
      </c>
      <c r="M81" s="116">
        <v>0</v>
      </c>
      <c r="N81" s="119">
        <f>N84+N86+N88</f>
        <v>11527.610909999999</v>
      </c>
      <c r="O81" s="119">
        <f>O84+O86+O88</f>
        <v>10291.191930000001</v>
      </c>
      <c r="P81" s="150"/>
    </row>
    <row r="82" spans="1:16" ht="38.25" customHeight="1">
      <c r="A82" s="170" t="s">
        <v>332</v>
      </c>
      <c r="B82" s="170"/>
      <c r="C82" s="170"/>
      <c r="D82" s="170"/>
      <c r="E82" s="144"/>
      <c r="F82" s="144"/>
      <c r="G82" s="144"/>
      <c r="H82" s="144"/>
      <c r="I82" s="107">
        <v>653</v>
      </c>
      <c r="J82" s="108">
        <v>5</v>
      </c>
      <c r="K82" s="108">
        <v>0</v>
      </c>
      <c r="L82" s="109" t="s">
        <v>290</v>
      </c>
      <c r="M82" s="107">
        <v>0</v>
      </c>
      <c r="N82" s="110">
        <f t="shared" ref="N82:O82" si="25">N83+N94</f>
        <v>3050.6507499999998</v>
      </c>
      <c r="O82" s="110">
        <f t="shared" si="25"/>
        <v>2874.38166</v>
      </c>
      <c r="P82" s="150"/>
    </row>
    <row r="83" spans="1:16" ht="27" customHeight="1">
      <c r="A83" s="171" t="s">
        <v>291</v>
      </c>
      <c r="B83" s="171"/>
      <c r="C83" s="171"/>
      <c r="D83" s="171"/>
      <c r="E83" s="115"/>
      <c r="F83" s="115"/>
      <c r="G83" s="115"/>
      <c r="H83" s="115"/>
      <c r="I83" s="111">
        <v>653</v>
      </c>
      <c r="J83" s="112">
        <v>5</v>
      </c>
      <c r="K83" s="112">
        <v>0</v>
      </c>
      <c r="L83" s="113" t="s">
        <v>292</v>
      </c>
      <c r="M83" s="111">
        <v>0</v>
      </c>
      <c r="N83" s="114">
        <f>N84</f>
        <v>2308.39</v>
      </c>
      <c r="O83" s="114">
        <f>O84</f>
        <v>2288.3951499999998</v>
      </c>
    </row>
    <row r="84" spans="1:16" ht="39" customHeight="1">
      <c r="A84" s="161" t="s">
        <v>293</v>
      </c>
      <c r="B84" s="161"/>
      <c r="C84" s="161"/>
      <c r="D84" s="161"/>
      <c r="E84" s="161"/>
      <c r="F84" s="161"/>
      <c r="G84" s="161"/>
      <c r="H84" s="161"/>
      <c r="I84" s="111">
        <v>653</v>
      </c>
      <c r="J84" s="112">
        <v>5</v>
      </c>
      <c r="K84" s="112">
        <v>1</v>
      </c>
      <c r="L84" s="113" t="s">
        <v>294</v>
      </c>
      <c r="M84" s="111">
        <v>0</v>
      </c>
      <c r="N84" s="114">
        <f>N85</f>
        <v>2308.39</v>
      </c>
      <c r="O84" s="114">
        <f>O85</f>
        <v>2288.3951499999998</v>
      </c>
      <c r="P84" s="150"/>
    </row>
    <row r="85" spans="1:16" ht="36.75" customHeight="1">
      <c r="A85" s="161" t="s">
        <v>295</v>
      </c>
      <c r="B85" s="161"/>
      <c r="C85" s="161"/>
      <c r="D85" s="161"/>
      <c r="E85" s="161"/>
      <c r="F85" s="161"/>
      <c r="G85" s="161"/>
      <c r="H85" s="161"/>
      <c r="I85" s="111">
        <v>653</v>
      </c>
      <c r="J85" s="112">
        <v>5</v>
      </c>
      <c r="K85" s="112">
        <v>1</v>
      </c>
      <c r="L85" s="113" t="s">
        <v>294</v>
      </c>
      <c r="M85" s="111">
        <v>810</v>
      </c>
      <c r="N85" s="114">
        <v>2308.39</v>
      </c>
      <c r="O85" s="114">
        <v>2288.3951499999998</v>
      </c>
    </row>
    <row r="86" spans="1:16" ht="20.25" customHeight="1">
      <c r="A86" s="161" t="s">
        <v>296</v>
      </c>
      <c r="B86" s="161"/>
      <c r="C86" s="161"/>
      <c r="D86" s="161"/>
      <c r="E86" s="161"/>
      <c r="F86" s="161"/>
      <c r="G86" s="161"/>
      <c r="H86" s="161"/>
      <c r="I86" s="111">
        <v>653</v>
      </c>
      <c r="J86" s="112">
        <v>5</v>
      </c>
      <c r="K86" s="112">
        <v>1</v>
      </c>
      <c r="L86" s="113" t="s">
        <v>274</v>
      </c>
      <c r="M86" s="111">
        <v>0</v>
      </c>
      <c r="N86" s="114">
        <f>N87</f>
        <v>177.03704999999999</v>
      </c>
      <c r="O86" s="114">
        <f>O87</f>
        <v>170.92005</v>
      </c>
    </row>
    <row r="87" spans="1:16" ht="18" customHeight="1">
      <c r="A87" s="161" t="s">
        <v>250</v>
      </c>
      <c r="B87" s="161"/>
      <c r="C87" s="161"/>
      <c r="D87" s="161"/>
      <c r="E87" s="161"/>
      <c r="F87" s="161"/>
      <c r="G87" s="161"/>
      <c r="H87" s="161"/>
      <c r="I87" s="111">
        <v>653</v>
      </c>
      <c r="J87" s="112">
        <v>5</v>
      </c>
      <c r="K87" s="112">
        <v>1</v>
      </c>
      <c r="L87" s="113" t="s">
        <v>274</v>
      </c>
      <c r="M87" s="111">
        <v>244</v>
      </c>
      <c r="N87" s="114">
        <v>177.03704999999999</v>
      </c>
      <c r="O87" s="114">
        <v>170.92005</v>
      </c>
    </row>
    <row r="88" spans="1:16" ht="47.25" customHeight="1">
      <c r="A88" s="161" t="s">
        <v>297</v>
      </c>
      <c r="B88" s="161"/>
      <c r="C88" s="161"/>
      <c r="D88" s="161"/>
      <c r="E88" s="161"/>
      <c r="F88" s="161"/>
      <c r="G88" s="161"/>
      <c r="H88" s="161"/>
      <c r="I88" s="111">
        <v>653</v>
      </c>
      <c r="J88" s="112">
        <v>5</v>
      </c>
      <c r="K88" s="112">
        <v>1</v>
      </c>
      <c r="L88" s="120" t="s">
        <v>298</v>
      </c>
      <c r="M88" s="111">
        <v>0</v>
      </c>
      <c r="N88" s="114">
        <f>N89</f>
        <v>9042.1838599999992</v>
      </c>
      <c r="O88" s="114">
        <f>O89</f>
        <v>7831.87673</v>
      </c>
    </row>
    <row r="89" spans="1:16" ht="15" customHeight="1">
      <c r="A89" s="161" t="s">
        <v>296</v>
      </c>
      <c r="B89" s="161"/>
      <c r="C89" s="161"/>
      <c r="D89" s="161"/>
      <c r="E89" s="161"/>
      <c r="F89" s="161"/>
      <c r="G89" s="161"/>
      <c r="H89" s="161"/>
      <c r="I89" s="111">
        <v>653</v>
      </c>
      <c r="J89" s="112">
        <v>5</v>
      </c>
      <c r="K89" s="112">
        <v>1</v>
      </c>
      <c r="L89" s="120" t="s">
        <v>298</v>
      </c>
      <c r="M89" s="111">
        <v>540</v>
      </c>
      <c r="N89" s="114">
        <v>9042.1838599999992</v>
      </c>
      <c r="O89" s="114">
        <v>7831.87673</v>
      </c>
    </row>
    <row r="90" spans="1:16" ht="15" customHeight="1">
      <c r="A90" s="168" t="s">
        <v>52</v>
      </c>
      <c r="B90" s="168"/>
      <c r="C90" s="168"/>
      <c r="D90" s="168"/>
      <c r="E90" s="168"/>
      <c r="F90" s="168"/>
      <c r="G90" s="168"/>
      <c r="H90" s="168"/>
      <c r="I90" s="116">
        <v>653</v>
      </c>
      <c r="J90" s="117">
        <v>5</v>
      </c>
      <c r="K90" s="117">
        <v>2</v>
      </c>
      <c r="L90" s="118">
        <v>0</v>
      </c>
      <c r="M90" s="116">
        <v>0</v>
      </c>
      <c r="N90" s="119">
        <f>N91</f>
        <v>56513.932050000003</v>
      </c>
      <c r="O90" s="119">
        <f>O91</f>
        <v>21651.225160000002</v>
      </c>
    </row>
    <row r="91" spans="1:16" ht="15" customHeight="1">
      <c r="A91" s="161" t="s">
        <v>85</v>
      </c>
      <c r="B91" s="161"/>
      <c r="C91" s="161"/>
      <c r="D91" s="161"/>
      <c r="E91" s="161"/>
      <c r="F91" s="161"/>
      <c r="G91" s="161"/>
      <c r="H91" s="161"/>
      <c r="I91" s="111">
        <v>653</v>
      </c>
      <c r="J91" s="112">
        <v>5</v>
      </c>
      <c r="K91" s="112">
        <v>2</v>
      </c>
      <c r="L91" s="120" t="s">
        <v>289</v>
      </c>
      <c r="M91" s="111">
        <v>0</v>
      </c>
      <c r="N91" s="114">
        <f>N92</f>
        <v>56513.932050000003</v>
      </c>
      <c r="O91" s="114">
        <f>O92</f>
        <v>21651.225160000002</v>
      </c>
    </row>
    <row r="92" spans="1:16" ht="15" customHeight="1">
      <c r="A92" s="161" t="s">
        <v>85</v>
      </c>
      <c r="B92" s="161"/>
      <c r="C92" s="161"/>
      <c r="D92" s="161"/>
      <c r="E92" s="161"/>
      <c r="F92" s="161"/>
      <c r="G92" s="161"/>
      <c r="H92" s="161"/>
      <c r="I92" s="111">
        <v>653</v>
      </c>
      <c r="J92" s="112">
        <v>5</v>
      </c>
      <c r="K92" s="112">
        <v>2</v>
      </c>
      <c r="L92" s="120" t="s">
        <v>289</v>
      </c>
      <c r="M92" s="111">
        <v>540</v>
      </c>
      <c r="N92" s="114">
        <v>56513.932050000003</v>
      </c>
      <c r="O92" s="114">
        <v>21651.225160000002</v>
      </c>
    </row>
    <row r="93" spans="1:16" ht="20.25" customHeight="1">
      <c r="A93" s="168" t="s">
        <v>53</v>
      </c>
      <c r="B93" s="168"/>
      <c r="C93" s="168"/>
      <c r="D93" s="168"/>
      <c r="E93" s="168"/>
      <c r="F93" s="168"/>
      <c r="G93" s="168"/>
      <c r="H93" s="168"/>
      <c r="I93" s="116">
        <v>653</v>
      </c>
      <c r="J93" s="117">
        <v>5</v>
      </c>
      <c r="K93" s="117">
        <v>3</v>
      </c>
      <c r="L93" s="118">
        <v>0</v>
      </c>
      <c r="M93" s="116">
        <v>0</v>
      </c>
      <c r="N93" s="119">
        <f t="shared" ref="N93:O93" si="26">N95+N97+N99</f>
        <v>742.26075000000003</v>
      </c>
      <c r="O93" s="119">
        <f t="shared" si="26"/>
        <v>585.98651000000007</v>
      </c>
      <c r="P93" s="150"/>
    </row>
    <row r="94" spans="1:16" ht="15" customHeight="1">
      <c r="A94" s="171" t="s">
        <v>299</v>
      </c>
      <c r="B94" s="171"/>
      <c r="C94" s="171"/>
      <c r="D94" s="171"/>
      <c r="E94" s="115"/>
      <c r="F94" s="115"/>
      <c r="G94" s="115"/>
      <c r="H94" s="115"/>
      <c r="I94" s="111">
        <v>653</v>
      </c>
      <c r="J94" s="112">
        <v>5</v>
      </c>
      <c r="K94" s="112">
        <v>0</v>
      </c>
      <c r="L94" s="113" t="s">
        <v>300</v>
      </c>
      <c r="M94" s="111">
        <v>0</v>
      </c>
      <c r="N94" s="114">
        <f t="shared" ref="N94:O94" si="27">N95+N97+N99</f>
        <v>742.26075000000003</v>
      </c>
      <c r="O94" s="114">
        <f t="shared" si="27"/>
        <v>585.98651000000007</v>
      </c>
    </row>
    <row r="95" spans="1:16" ht="17.25" customHeight="1">
      <c r="A95" s="161" t="s">
        <v>54</v>
      </c>
      <c r="B95" s="161"/>
      <c r="C95" s="161"/>
      <c r="D95" s="161"/>
      <c r="E95" s="161"/>
      <c r="F95" s="161"/>
      <c r="G95" s="161"/>
      <c r="H95" s="161"/>
      <c r="I95" s="111">
        <v>653</v>
      </c>
      <c r="J95" s="112">
        <v>5</v>
      </c>
      <c r="K95" s="112">
        <v>3</v>
      </c>
      <c r="L95" s="113" t="s">
        <v>301</v>
      </c>
      <c r="M95" s="111">
        <v>0</v>
      </c>
      <c r="N95" s="114">
        <f t="shared" ref="N95:O95" si="28">N96</f>
        <v>700</v>
      </c>
      <c r="O95" s="114">
        <f t="shared" si="28"/>
        <v>543.72576000000004</v>
      </c>
    </row>
    <row r="96" spans="1:16" ht="15" customHeight="1">
      <c r="A96" s="161" t="s">
        <v>250</v>
      </c>
      <c r="B96" s="161"/>
      <c r="C96" s="161"/>
      <c r="D96" s="161"/>
      <c r="E96" s="161"/>
      <c r="F96" s="161"/>
      <c r="G96" s="161"/>
      <c r="H96" s="161"/>
      <c r="I96" s="111">
        <v>653</v>
      </c>
      <c r="J96" s="112">
        <v>5</v>
      </c>
      <c r="K96" s="112">
        <v>3</v>
      </c>
      <c r="L96" s="113" t="s">
        <v>301</v>
      </c>
      <c r="M96" s="111">
        <v>244</v>
      </c>
      <c r="N96" s="114">
        <v>700</v>
      </c>
      <c r="O96" s="114">
        <f>343.72578+199.99998</f>
        <v>543.72576000000004</v>
      </c>
      <c r="P96" s="145"/>
    </row>
    <row r="97" spans="1:16" ht="15" customHeight="1">
      <c r="A97" s="161" t="s">
        <v>55</v>
      </c>
      <c r="B97" s="161"/>
      <c r="C97" s="161"/>
      <c r="D97" s="161"/>
      <c r="E97" s="161"/>
      <c r="F97" s="161"/>
      <c r="G97" s="161"/>
      <c r="H97" s="161"/>
      <c r="I97" s="111">
        <v>653</v>
      </c>
      <c r="J97" s="112">
        <v>5</v>
      </c>
      <c r="K97" s="112">
        <v>3</v>
      </c>
      <c r="L97" s="113" t="s">
        <v>301</v>
      </c>
      <c r="M97" s="111">
        <v>0</v>
      </c>
      <c r="N97" s="114">
        <f>N98</f>
        <v>42.260750000000002</v>
      </c>
      <c r="O97" s="114">
        <f>O98</f>
        <v>42.260750000000002</v>
      </c>
    </row>
    <row r="98" spans="1:16" ht="16.5" customHeight="1">
      <c r="A98" s="161" t="s">
        <v>250</v>
      </c>
      <c r="B98" s="161"/>
      <c r="C98" s="161"/>
      <c r="D98" s="161"/>
      <c r="E98" s="161"/>
      <c r="F98" s="161"/>
      <c r="G98" s="161"/>
      <c r="H98" s="161"/>
      <c r="I98" s="111">
        <v>653</v>
      </c>
      <c r="J98" s="112">
        <v>5</v>
      </c>
      <c r="K98" s="112">
        <v>3</v>
      </c>
      <c r="L98" s="113" t="s">
        <v>301</v>
      </c>
      <c r="M98" s="111">
        <v>244</v>
      </c>
      <c r="N98" s="114">
        <v>42.260750000000002</v>
      </c>
      <c r="O98" s="114">
        <v>42.260750000000002</v>
      </c>
    </row>
    <row r="99" spans="1:16" ht="25.5" customHeight="1">
      <c r="A99" s="161" t="s">
        <v>79</v>
      </c>
      <c r="B99" s="161"/>
      <c r="C99" s="161"/>
      <c r="D99" s="161"/>
      <c r="E99" s="161"/>
      <c r="F99" s="161"/>
      <c r="G99" s="161"/>
      <c r="H99" s="161"/>
      <c r="I99" s="111">
        <v>653</v>
      </c>
      <c r="J99" s="112">
        <v>5</v>
      </c>
      <c r="K99" s="112">
        <v>3</v>
      </c>
      <c r="L99" s="113" t="s">
        <v>301</v>
      </c>
      <c r="M99" s="111">
        <v>0</v>
      </c>
      <c r="N99" s="114">
        <f t="shared" ref="N99:O99" si="29">N100</f>
        <v>0</v>
      </c>
      <c r="O99" s="114">
        <f t="shared" si="29"/>
        <v>0</v>
      </c>
    </row>
    <row r="100" spans="1:16" ht="15" customHeight="1">
      <c r="A100" s="161" t="s">
        <v>250</v>
      </c>
      <c r="B100" s="161"/>
      <c r="C100" s="161"/>
      <c r="D100" s="161"/>
      <c r="E100" s="161"/>
      <c r="F100" s="161"/>
      <c r="G100" s="161"/>
      <c r="H100" s="161"/>
      <c r="I100" s="111">
        <v>653</v>
      </c>
      <c r="J100" s="112">
        <v>5</v>
      </c>
      <c r="K100" s="112">
        <v>3</v>
      </c>
      <c r="L100" s="113" t="s">
        <v>301</v>
      </c>
      <c r="M100" s="111">
        <v>244</v>
      </c>
      <c r="N100" s="114">
        <v>0</v>
      </c>
      <c r="O100" s="114">
        <v>0</v>
      </c>
    </row>
    <row r="101" spans="1:16" ht="19.5" customHeight="1">
      <c r="A101" s="169" t="s">
        <v>56</v>
      </c>
      <c r="B101" s="169"/>
      <c r="C101" s="169"/>
      <c r="D101" s="169"/>
      <c r="E101" s="169"/>
      <c r="F101" s="169"/>
      <c r="G101" s="169"/>
      <c r="H101" s="169"/>
      <c r="I101" s="99">
        <v>653</v>
      </c>
      <c r="J101" s="100">
        <v>8</v>
      </c>
      <c r="K101" s="100">
        <v>0</v>
      </c>
      <c r="L101" s="101">
        <v>0</v>
      </c>
      <c r="M101" s="99">
        <v>0</v>
      </c>
      <c r="N101" s="102">
        <f t="shared" ref="N101:O102" si="30">N103+N109</f>
        <v>6680.1036600000007</v>
      </c>
      <c r="O101" s="102">
        <f t="shared" si="30"/>
        <v>6666.3968600000007</v>
      </c>
      <c r="P101" s="150"/>
    </row>
    <row r="102" spans="1:16" ht="31.5" customHeight="1">
      <c r="A102" s="170" t="s">
        <v>302</v>
      </c>
      <c r="B102" s="170"/>
      <c r="C102" s="170"/>
      <c r="D102" s="170"/>
      <c r="E102" s="144"/>
      <c r="F102" s="144"/>
      <c r="G102" s="144"/>
      <c r="H102" s="144"/>
      <c r="I102" s="107">
        <v>653</v>
      </c>
      <c r="J102" s="108">
        <v>8</v>
      </c>
      <c r="K102" s="108">
        <v>0</v>
      </c>
      <c r="L102" s="109" t="s">
        <v>303</v>
      </c>
      <c r="M102" s="107">
        <v>0</v>
      </c>
      <c r="N102" s="110">
        <f t="shared" si="30"/>
        <v>6680.1036600000007</v>
      </c>
      <c r="O102" s="110">
        <f t="shared" si="30"/>
        <v>6666.3968600000007</v>
      </c>
    </row>
    <row r="103" spans="1:16" ht="22.5" customHeight="1">
      <c r="A103" s="168" t="s">
        <v>57</v>
      </c>
      <c r="B103" s="168"/>
      <c r="C103" s="168"/>
      <c r="D103" s="168"/>
      <c r="E103" s="168"/>
      <c r="F103" s="168"/>
      <c r="G103" s="168"/>
      <c r="H103" s="168"/>
      <c r="I103" s="152">
        <v>653</v>
      </c>
      <c r="J103" s="117">
        <v>8</v>
      </c>
      <c r="K103" s="117">
        <v>1</v>
      </c>
      <c r="L103" s="118">
        <v>0</v>
      </c>
      <c r="M103" s="116">
        <v>0</v>
      </c>
      <c r="N103" s="119">
        <f>N104</f>
        <v>6189.0334000000003</v>
      </c>
      <c r="O103" s="119">
        <f>O104</f>
        <v>6175.3266000000003</v>
      </c>
    </row>
    <row r="104" spans="1:16" ht="15" customHeight="1">
      <c r="A104" s="161" t="s">
        <v>258</v>
      </c>
      <c r="B104" s="161"/>
      <c r="C104" s="161"/>
      <c r="D104" s="161"/>
      <c r="E104" s="161"/>
      <c r="F104" s="161"/>
      <c r="G104" s="161"/>
      <c r="H104" s="161"/>
      <c r="I104" s="111">
        <v>653</v>
      </c>
      <c r="J104" s="112">
        <v>8</v>
      </c>
      <c r="K104" s="112">
        <v>1</v>
      </c>
      <c r="L104" s="113" t="s">
        <v>304</v>
      </c>
      <c r="M104" s="111">
        <v>0</v>
      </c>
      <c r="N104" s="114">
        <f t="shared" ref="N104:O104" si="31">N105+N106+N107+N108</f>
        <v>6189.0334000000003</v>
      </c>
      <c r="O104" s="114">
        <f t="shared" si="31"/>
        <v>6175.3266000000003</v>
      </c>
    </row>
    <row r="105" spans="1:16" ht="19.5" customHeight="1">
      <c r="A105" s="161" t="s">
        <v>244</v>
      </c>
      <c r="B105" s="161"/>
      <c r="C105" s="161"/>
      <c r="D105" s="161"/>
      <c r="E105" s="161"/>
      <c r="F105" s="161"/>
      <c r="G105" s="161"/>
      <c r="H105" s="161"/>
      <c r="I105" s="111">
        <v>653</v>
      </c>
      <c r="J105" s="112">
        <v>8</v>
      </c>
      <c r="K105" s="112">
        <v>1</v>
      </c>
      <c r="L105" s="113" t="s">
        <v>304</v>
      </c>
      <c r="M105" s="111">
        <v>111</v>
      </c>
      <c r="N105" s="114">
        <f>4380.91106+32.88407</f>
        <v>4413.7951300000004</v>
      </c>
      <c r="O105" s="114">
        <f>3398.71031+1014.94789</f>
        <v>4413.6581999999999</v>
      </c>
    </row>
    <row r="106" spans="1:16" ht="20.25" customHeight="1">
      <c r="A106" s="161" t="s">
        <v>245</v>
      </c>
      <c r="B106" s="161"/>
      <c r="C106" s="161"/>
      <c r="D106" s="161"/>
      <c r="E106" s="161"/>
      <c r="F106" s="161"/>
      <c r="G106" s="161"/>
      <c r="H106" s="161"/>
      <c r="I106" s="111">
        <v>653</v>
      </c>
      <c r="J106" s="112">
        <v>8</v>
      </c>
      <c r="K106" s="112">
        <v>1</v>
      </c>
      <c r="L106" s="113" t="s">
        <v>304</v>
      </c>
      <c r="M106" s="111">
        <v>112</v>
      </c>
      <c r="N106" s="114">
        <v>40.560839999999999</v>
      </c>
      <c r="O106" s="114">
        <v>40.560839999999999</v>
      </c>
    </row>
    <row r="107" spans="1:16" ht="30" customHeight="1">
      <c r="A107" s="161" t="s">
        <v>260</v>
      </c>
      <c r="B107" s="161"/>
      <c r="C107" s="161"/>
      <c r="D107" s="161"/>
      <c r="E107" s="161"/>
      <c r="F107" s="161"/>
      <c r="G107" s="161"/>
      <c r="H107" s="161"/>
      <c r="I107" s="111">
        <v>653</v>
      </c>
      <c r="J107" s="112">
        <v>8</v>
      </c>
      <c r="K107" s="112">
        <v>1</v>
      </c>
      <c r="L107" s="113" t="s">
        <v>304</v>
      </c>
      <c r="M107" s="111">
        <v>242</v>
      </c>
      <c r="N107" s="114">
        <v>68.959999999999994</v>
      </c>
      <c r="O107" s="114">
        <v>68.959999999999994</v>
      </c>
    </row>
    <row r="108" spans="1:16" ht="27" customHeight="1">
      <c r="A108" s="161" t="s">
        <v>78</v>
      </c>
      <c r="B108" s="161"/>
      <c r="C108" s="161"/>
      <c r="D108" s="161"/>
      <c r="E108" s="161"/>
      <c r="F108" s="161"/>
      <c r="G108" s="161"/>
      <c r="H108" s="161"/>
      <c r="I108" s="111">
        <v>653</v>
      </c>
      <c r="J108" s="112">
        <v>8</v>
      </c>
      <c r="K108" s="112">
        <v>1</v>
      </c>
      <c r="L108" s="113" t="s">
        <v>304</v>
      </c>
      <c r="M108" s="111">
        <v>244</v>
      </c>
      <c r="N108" s="114">
        <f>1788.75617-78.07587-44.96287</f>
        <v>1665.7174300000001</v>
      </c>
      <c r="O108" s="114">
        <f>5.2+800.17417+367.47615+136.05114+13.8061+283.2+46.24</f>
        <v>1652.1475600000001</v>
      </c>
    </row>
    <row r="109" spans="1:16" ht="20.25" customHeight="1">
      <c r="A109" s="168" t="s">
        <v>58</v>
      </c>
      <c r="B109" s="168"/>
      <c r="C109" s="168"/>
      <c r="D109" s="168"/>
      <c r="E109" s="168"/>
      <c r="F109" s="168"/>
      <c r="G109" s="168"/>
      <c r="H109" s="168"/>
      <c r="I109" s="152">
        <v>653</v>
      </c>
      <c r="J109" s="117">
        <v>8</v>
      </c>
      <c r="K109" s="117">
        <v>2</v>
      </c>
      <c r="L109" s="118">
        <v>0</v>
      </c>
      <c r="M109" s="116">
        <v>0</v>
      </c>
      <c r="N109" s="119">
        <f>N110</f>
        <v>491.07026000000002</v>
      </c>
      <c r="O109" s="119">
        <f>O110</f>
        <v>491.07026000000002</v>
      </c>
    </row>
    <row r="110" spans="1:16" ht="21.75" customHeight="1">
      <c r="A110" s="161" t="s">
        <v>258</v>
      </c>
      <c r="B110" s="161"/>
      <c r="C110" s="161"/>
      <c r="D110" s="161"/>
      <c r="E110" s="161"/>
      <c r="F110" s="161"/>
      <c r="G110" s="161"/>
      <c r="H110" s="161"/>
      <c r="I110" s="111">
        <v>653</v>
      </c>
      <c r="J110" s="112">
        <v>8</v>
      </c>
      <c r="K110" s="112">
        <v>2</v>
      </c>
      <c r="L110" s="113" t="s">
        <v>304</v>
      </c>
      <c r="M110" s="111">
        <v>0</v>
      </c>
      <c r="N110" s="114">
        <f>N111+N112</f>
        <v>491.07026000000002</v>
      </c>
      <c r="O110" s="114">
        <f>O111+O112</f>
        <v>491.07026000000002</v>
      </c>
    </row>
    <row r="111" spans="1:16" ht="17.25" customHeight="1">
      <c r="A111" s="161" t="s">
        <v>305</v>
      </c>
      <c r="B111" s="161"/>
      <c r="C111" s="161"/>
      <c r="D111" s="161"/>
      <c r="E111" s="161"/>
      <c r="F111" s="161"/>
      <c r="G111" s="161"/>
      <c r="H111" s="161"/>
      <c r="I111" s="111">
        <v>653</v>
      </c>
      <c r="J111" s="112">
        <v>8</v>
      </c>
      <c r="K111" s="112">
        <v>2</v>
      </c>
      <c r="L111" s="113" t="s">
        <v>304</v>
      </c>
      <c r="M111" s="111">
        <v>111</v>
      </c>
      <c r="N111" s="114">
        <f>495.28894-9.87738</f>
        <v>485.41156000000001</v>
      </c>
      <c r="O111" s="114">
        <f>495.28894-9.87738</f>
        <v>485.41156000000001</v>
      </c>
    </row>
    <row r="112" spans="1:16" ht="15" customHeight="1">
      <c r="A112" s="161" t="s">
        <v>245</v>
      </c>
      <c r="B112" s="161"/>
      <c r="C112" s="161"/>
      <c r="D112" s="161"/>
      <c r="E112" s="161"/>
      <c r="F112" s="161"/>
      <c r="G112" s="161"/>
      <c r="H112" s="161"/>
      <c r="I112" s="111">
        <v>653</v>
      </c>
      <c r="J112" s="112">
        <v>8</v>
      </c>
      <c r="K112" s="112">
        <v>2</v>
      </c>
      <c r="L112" s="113" t="s">
        <v>304</v>
      </c>
      <c r="M112" s="111">
        <v>112</v>
      </c>
      <c r="N112" s="114">
        <v>5.6586999999999996</v>
      </c>
      <c r="O112" s="114">
        <v>5.6586999999999996</v>
      </c>
    </row>
    <row r="113" spans="1:16" ht="15" customHeight="1">
      <c r="A113" s="169" t="s">
        <v>183</v>
      </c>
      <c r="B113" s="169"/>
      <c r="C113" s="169"/>
      <c r="D113" s="169"/>
      <c r="E113" s="169"/>
      <c r="F113" s="169"/>
      <c r="G113" s="169"/>
      <c r="H113" s="169"/>
      <c r="I113" s="99">
        <v>653</v>
      </c>
      <c r="J113" s="100">
        <v>10</v>
      </c>
      <c r="K113" s="100">
        <v>0</v>
      </c>
      <c r="L113" s="101">
        <v>0</v>
      </c>
      <c r="M113" s="99">
        <v>0</v>
      </c>
      <c r="N113" s="102">
        <f>N114</f>
        <v>60</v>
      </c>
      <c r="O113" s="102">
        <f>O114</f>
        <v>60</v>
      </c>
    </row>
    <row r="114" spans="1:16" ht="15" customHeight="1">
      <c r="A114" s="168" t="s">
        <v>184</v>
      </c>
      <c r="B114" s="168"/>
      <c r="C114" s="168"/>
      <c r="D114" s="168"/>
      <c r="E114" s="168"/>
      <c r="F114" s="168"/>
      <c r="G114" s="168"/>
      <c r="H114" s="168"/>
      <c r="I114" s="116">
        <v>653</v>
      </c>
      <c r="J114" s="117">
        <v>10</v>
      </c>
      <c r="K114" s="117">
        <v>1</v>
      </c>
      <c r="L114" s="118">
        <v>0</v>
      </c>
      <c r="M114" s="116">
        <v>0</v>
      </c>
      <c r="N114" s="119">
        <f>N115</f>
        <v>60</v>
      </c>
      <c r="O114" s="119">
        <f>O115</f>
        <v>60</v>
      </c>
    </row>
    <row r="115" spans="1:16" ht="15" customHeight="1">
      <c r="A115" s="161" t="s">
        <v>244</v>
      </c>
      <c r="B115" s="161"/>
      <c r="C115" s="161"/>
      <c r="D115" s="161"/>
      <c r="E115" s="161"/>
      <c r="F115" s="161"/>
      <c r="G115" s="161"/>
      <c r="H115" s="161"/>
      <c r="I115" s="111">
        <v>653</v>
      </c>
      <c r="J115" s="112">
        <v>10</v>
      </c>
      <c r="K115" s="112">
        <v>1</v>
      </c>
      <c r="L115" s="113" t="s">
        <v>249</v>
      </c>
      <c r="M115" s="111">
        <v>321</v>
      </c>
      <c r="N115" s="114">
        <v>60</v>
      </c>
      <c r="O115" s="114">
        <v>60</v>
      </c>
    </row>
    <row r="116" spans="1:16" ht="21" customHeight="1">
      <c r="A116" s="169" t="s">
        <v>59</v>
      </c>
      <c r="B116" s="169"/>
      <c r="C116" s="169"/>
      <c r="D116" s="169"/>
      <c r="E116" s="169"/>
      <c r="F116" s="169"/>
      <c r="G116" s="169"/>
      <c r="H116" s="169"/>
      <c r="I116" s="99">
        <v>653</v>
      </c>
      <c r="J116" s="100">
        <v>11</v>
      </c>
      <c r="K116" s="100">
        <v>0</v>
      </c>
      <c r="L116" s="101">
        <v>0</v>
      </c>
      <c r="M116" s="99">
        <v>0</v>
      </c>
      <c r="N116" s="102">
        <f>N118</f>
        <v>2322.8824999999997</v>
      </c>
      <c r="O116" s="102">
        <f>O118</f>
        <v>2306.1266599999999</v>
      </c>
      <c r="P116" s="150"/>
    </row>
    <row r="117" spans="1:16" ht="27.75" customHeight="1">
      <c r="A117" s="170" t="s">
        <v>306</v>
      </c>
      <c r="B117" s="170"/>
      <c r="C117" s="170"/>
      <c r="D117" s="170"/>
      <c r="E117" s="144"/>
      <c r="F117" s="144"/>
      <c r="G117" s="144"/>
      <c r="H117" s="144"/>
      <c r="I117" s="107">
        <v>653</v>
      </c>
      <c r="J117" s="108">
        <v>3</v>
      </c>
      <c r="K117" s="108">
        <v>0</v>
      </c>
      <c r="L117" s="109" t="s">
        <v>307</v>
      </c>
      <c r="M117" s="107">
        <v>0</v>
      </c>
      <c r="N117" s="110">
        <f t="shared" ref="N117:O117" si="32">N118</f>
        <v>2322.8824999999997</v>
      </c>
      <c r="O117" s="110">
        <f t="shared" si="32"/>
        <v>2306.1266599999999</v>
      </c>
    </row>
    <row r="118" spans="1:16" ht="15" customHeight="1">
      <c r="A118" s="168" t="s">
        <v>60</v>
      </c>
      <c r="B118" s="168"/>
      <c r="C118" s="168"/>
      <c r="D118" s="168"/>
      <c r="E118" s="168"/>
      <c r="F118" s="168"/>
      <c r="G118" s="168"/>
      <c r="H118" s="168"/>
      <c r="I118" s="116">
        <v>653</v>
      </c>
      <c r="J118" s="117">
        <v>11</v>
      </c>
      <c r="K118" s="117">
        <v>1</v>
      </c>
      <c r="L118" s="118">
        <v>0</v>
      </c>
      <c r="M118" s="116">
        <v>0</v>
      </c>
      <c r="N118" s="119">
        <f t="shared" ref="N118:O118" si="33">N119+N120+N121</f>
        <v>2322.8824999999997</v>
      </c>
      <c r="O118" s="119">
        <f t="shared" si="33"/>
        <v>2306.1266599999999</v>
      </c>
    </row>
    <row r="119" spans="1:16" ht="15" customHeight="1">
      <c r="A119" s="161" t="s">
        <v>244</v>
      </c>
      <c r="B119" s="161"/>
      <c r="C119" s="161"/>
      <c r="D119" s="161"/>
      <c r="E119" s="161"/>
      <c r="F119" s="161"/>
      <c r="G119" s="161"/>
      <c r="H119" s="161"/>
      <c r="I119" s="111">
        <v>653</v>
      </c>
      <c r="J119" s="112">
        <v>11</v>
      </c>
      <c r="K119" s="112">
        <v>1</v>
      </c>
      <c r="L119" s="113" t="s">
        <v>308</v>
      </c>
      <c r="M119" s="111">
        <v>111</v>
      </c>
      <c r="N119" s="114">
        <f>1093.29559+21.95618</f>
        <v>1115.2517699999999</v>
      </c>
      <c r="O119" s="114">
        <f>856.9981+241.96243</f>
        <v>1098.9605300000001</v>
      </c>
    </row>
    <row r="120" spans="1:16" ht="15" customHeight="1">
      <c r="A120" s="161" t="s">
        <v>245</v>
      </c>
      <c r="B120" s="161"/>
      <c r="C120" s="161"/>
      <c r="D120" s="161"/>
      <c r="E120" s="161"/>
      <c r="F120" s="161"/>
      <c r="G120" s="161"/>
      <c r="H120" s="161"/>
      <c r="I120" s="111">
        <v>653</v>
      </c>
      <c r="J120" s="112">
        <v>11</v>
      </c>
      <c r="K120" s="112">
        <v>1</v>
      </c>
      <c r="L120" s="113" t="s">
        <v>308</v>
      </c>
      <c r="M120" s="111">
        <v>112</v>
      </c>
      <c r="N120" s="114">
        <v>32.088000000000001</v>
      </c>
      <c r="O120" s="114">
        <f>30.416+1.672</f>
        <v>32.088000000000001</v>
      </c>
    </row>
    <row r="121" spans="1:16" ht="26.25" customHeight="1">
      <c r="A121" s="162" t="s">
        <v>78</v>
      </c>
      <c r="B121" s="162"/>
      <c r="C121" s="162"/>
      <c r="D121" s="162"/>
      <c r="E121" s="162"/>
      <c r="F121" s="153"/>
      <c r="G121" s="153"/>
      <c r="H121" s="153"/>
      <c r="I121" s="111">
        <v>653</v>
      </c>
      <c r="J121" s="112">
        <v>11</v>
      </c>
      <c r="K121" s="112">
        <v>1</v>
      </c>
      <c r="L121" s="113" t="s">
        <v>308</v>
      </c>
      <c r="M121" s="111">
        <v>244</v>
      </c>
      <c r="N121" s="114">
        <f>1266.51067-90.96794</f>
        <v>1175.5427299999999</v>
      </c>
      <c r="O121" s="114">
        <f>7+664.12508+113.11605+65.4565+28.36+216.347+80.6735</f>
        <v>1175.0781300000001</v>
      </c>
    </row>
    <row r="124" spans="1:16">
      <c r="N124" s="154">
        <f>N16+N33+N37+N55+N58+N64+N81+N101+N116+N71</f>
        <v>38735.927519999997</v>
      </c>
      <c r="O124" s="154"/>
    </row>
    <row r="126" spans="1:16">
      <c r="N126" s="129">
        <v>32350.6</v>
      </c>
    </row>
    <row r="127" spans="1:16">
      <c r="N127" s="154">
        <f>N126-N124</f>
        <v>-6385.3275199999989</v>
      </c>
      <c r="O127" s="154"/>
    </row>
    <row r="128" spans="1:16">
      <c r="M128" s="129" t="s">
        <v>330</v>
      </c>
      <c r="N128" s="154">
        <f>N58+N64+N71+N81</f>
        <v>15341.751769999999</v>
      </c>
      <c r="O128" s="154"/>
    </row>
    <row r="129" spans="13:15">
      <c r="M129" s="129" t="s">
        <v>331</v>
      </c>
      <c r="N129" s="154">
        <f>N16+N33+N37+N55+N72+N101+N116</f>
        <v>26705.175750000002</v>
      </c>
      <c r="O129" s="154"/>
    </row>
    <row r="130" spans="13:15">
      <c r="N130" s="154">
        <f>N128+N129</f>
        <v>42046.927519999997</v>
      </c>
      <c r="O130" s="154"/>
    </row>
  </sheetData>
  <autoFilter ref="A1:N121"/>
  <mergeCells count="116">
    <mergeCell ref="A12:D12"/>
    <mergeCell ref="A13:H13"/>
    <mergeCell ref="A14:H14"/>
    <mergeCell ref="A15:H15"/>
    <mergeCell ref="A16:D16"/>
    <mergeCell ref="A9:G11"/>
    <mergeCell ref="J9:M9"/>
    <mergeCell ref="N9:N11"/>
    <mergeCell ref="J10:M10"/>
    <mergeCell ref="A23:H23"/>
    <mergeCell ref="A24:H24"/>
    <mergeCell ref="A25:E25"/>
    <mergeCell ref="A26:H26"/>
    <mergeCell ref="A27:H27"/>
    <mergeCell ref="A28:H28"/>
    <mergeCell ref="A17:H17"/>
    <mergeCell ref="A18:H18"/>
    <mergeCell ref="A19:E19"/>
    <mergeCell ref="A20:H20"/>
    <mergeCell ref="A21:H21"/>
    <mergeCell ref="A22:H22"/>
    <mergeCell ref="A35:H35"/>
    <mergeCell ref="A36:H36"/>
    <mergeCell ref="A37:D37"/>
    <mergeCell ref="A38:H38"/>
    <mergeCell ref="A39:H39"/>
    <mergeCell ref="A40:H40"/>
    <mergeCell ref="A29:H29"/>
    <mergeCell ref="A30:H30"/>
    <mergeCell ref="A31:E31"/>
    <mergeCell ref="A32:H32"/>
    <mergeCell ref="A33:D33"/>
    <mergeCell ref="A34:H34"/>
    <mergeCell ref="A48:H48"/>
    <mergeCell ref="A49:H49"/>
    <mergeCell ref="A50:H50"/>
    <mergeCell ref="A51:H51"/>
    <mergeCell ref="A52:H52"/>
    <mergeCell ref="A53:H53"/>
    <mergeCell ref="A41:H41"/>
    <mergeCell ref="A42:H42"/>
    <mergeCell ref="A43:H43"/>
    <mergeCell ref="A44:H44"/>
    <mergeCell ref="A45:H45"/>
    <mergeCell ref="A47:H47"/>
    <mergeCell ref="A60:H60"/>
    <mergeCell ref="A61:H61"/>
    <mergeCell ref="A62:H62"/>
    <mergeCell ref="A63:H63"/>
    <mergeCell ref="A64:H64"/>
    <mergeCell ref="A65:D65"/>
    <mergeCell ref="A54:H54"/>
    <mergeCell ref="A55:H55"/>
    <mergeCell ref="A56:D56"/>
    <mergeCell ref="A57:H57"/>
    <mergeCell ref="A58:H58"/>
    <mergeCell ref="A59:D59"/>
    <mergeCell ref="A72:D72"/>
    <mergeCell ref="A73:D73"/>
    <mergeCell ref="A74:H74"/>
    <mergeCell ref="A75:H75"/>
    <mergeCell ref="A76:H76"/>
    <mergeCell ref="A66:H66"/>
    <mergeCell ref="A67:H67"/>
    <mergeCell ref="A68:H68"/>
    <mergeCell ref="A69:H69"/>
    <mergeCell ref="A70:H70"/>
    <mergeCell ref="A71:H71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D82"/>
    <mergeCell ref="A83:D83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D94"/>
    <mergeCell ref="A95:H95"/>
    <mergeCell ref="A120:H120"/>
    <mergeCell ref="A121:E121"/>
    <mergeCell ref="O9:O11"/>
    <mergeCell ref="A6:O7"/>
    <mergeCell ref="A46:H46"/>
    <mergeCell ref="A77:H77"/>
    <mergeCell ref="A114:H114"/>
    <mergeCell ref="A115:H115"/>
    <mergeCell ref="A116:H116"/>
    <mergeCell ref="A117:D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102:D102"/>
    <mergeCell ref="A103:H103"/>
    <mergeCell ref="A104:H104"/>
    <mergeCell ref="A105:H105"/>
    <mergeCell ref="A106:H106"/>
    <mergeCell ref="A107:H107"/>
  </mergeCells>
  <pageMargins left="0.82677165354330717" right="0.27559055118110237" top="0.39370078740157483" bottom="0.31496062992125984" header="0.31496062992125984" footer="0.31496062992125984"/>
  <pageSetup paperSize="9" scale="69" fitToHeight="0" orientation="portrait" horizontalDpi="1200" verticalDpi="1200" r:id="rId1"/>
  <rowBreaks count="1" manualBreakCount="1">
    <brk id="11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>
      <selection activeCell="F1" sqref="F1:F1048576"/>
    </sheetView>
  </sheetViews>
  <sheetFormatPr defaultRowHeight="15"/>
  <cols>
    <col min="1" max="1" width="39" style="1" customWidth="1"/>
    <col min="2" max="2" width="11.5703125" style="1" customWidth="1"/>
    <col min="3" max="3" width="11.42578125" style="1" customWidth="1"/>
    <col min="4" max="5" width="19.140625" style="1" customWidth="1"/>
    <col min="6" max="16384" width="9.140625" style="1"/>
  </cols>
  <sheetData>
    <row r="1" spans="1:6" s="7" customFormat="1" ht="15.75">
      <c r="E1" s="66" t="s">
        <v>65</v>
      </c>
    </row>
    <row r="2" spans="1:6" s="7" customFormat="1" ht="15.75">
      <c r="E2" s="66" t="s">
        <v>110</v>
      </c>
    </row>
    <row r="3" spans="1:6" s="7" customFormat="1" ht="15.75">
      <c r="E3" s="66" t="s">
        <v>0</v>
      </c>
    </row>
    <row r="4" spans="1:6" s="7" customFormat="1" ht="15.75">
      <c r="E4" s="66" t="s">
        <v>321</v>
      </c>
    </row>
    <row r="5" spans="1:6" s="7" customFormat="1" ht="12.75">
      <c r="E5" s="78"/>
    </row>
    <row r="6" spans="1:6" s="7" customFormat="1" ht="34.5" customHeight="1">
      <c r="A6" s="183" t="s">
        <v>318</v>
      </c>
      <c r="B6" s="184"/>
      <c r="C6" s="184"/>
      <c r="D6" s="184"/>
      <c r="E6" s="184"/>
    </row>
    <row r="7" spans="1:6" ht="15.75" thickBot="1"/>
    <row r="8" spans="1:6" s="22" customFormat="1" ht="33" customHeight="1" thickBot="1">
      <c r="A8" s="31" t="s">
        <v>36</v>
      </c>
      <c r="B8" s="32" t="s">
        <v>62</v>
      </c>
      <c r="C8" s="32" t="s">
        <v>63</v>
      </c>
      <c r="D8" s="32" t="s">
        <v>108</v>
      </c>
      <c r="E8" s="33" t="s">
        <v>109</v>
      </c>
    </row>
    <row r="9" spans="1:6" s="25" customFormat="1" ht="12" thickBot="1">
      <c r="A9" s="38">
        <v>1</v>
      </c>
      <c r="B9" s="39">
        <v>2</v>
      </c>
      <c r="C9" s="39">
        <v>3</v>
      </c>
      <c r="D9" s="39">
        <v>4</v>
      </c>
      <c r="E9" s="40">
        <v>5</v>
      </c>
    </row>
    <row r="10" spans="1:6" s="23" customFormat="1" ht="25.5">
      <c r="A10" s="36" t="s">
        <v>80</v>
      </c>
      <c r="B10" s="37">
        <v>0</v>
      </c>
      <c r="C10" s="37">
        <v>0</v>
      </c>
      <c r="D10" s="60">
        <f>D11+D17+D19+D23+D26+D30+D33+D35</f>
        <v>96727.985690000001</v>
      </c>
      <c r="E10" s="60">
        <f>E11+E17+E19+E23+E26+E30+E33+E35</f>
        <v>58985.154970000003</v>
      </c>
      <c r="F10" s="156"/>
    </row>
    <row r="11" spans="1:6" s="23" customFormat="1" ht="15" customHeight="1">
      <c r="A11" s="36" t="s">
        <v>38</v>
      </c>
      <c r="B11" s="37">
        <v>1</v>
      </c>
      <c r="C11" s="37">
        <v>0</v>
      </c>
      <c r="D11" s="60">
        <f>SUM(D12:D16)</f>
        <v>14684.290700000001</v>
      </c>
      <c r="E11" s="60">
        <f>SUM(E12:E16)</f>
        <v>13387.953170000001</v>
      </c>
      <c r="F11" s="156"/>
    </row>
    <row r="12" spans="1:6" s="23" customFormat="1" ht="42" customHeight="1">
      <c r="A12" s="35" t="s">
        <v>39</v>
      </c>
      <c r="B12" s="26">
        <v>1</v>
      </c>
      <c r="C12" s="26">
        <v>2</v>
      </c>
      <c r="D12" s="61">
        <f>'Приложение 12'!N15</f>
        <v>986.77193999999997</v>
      </c>
      <c r="E12" s="61">
        <f>'Приложение 12'!O15</f>
        <v>973.73703</v>
      </c>
      <c r="F12" s="156"/>
    </row>
    <row r="13" spans="1:6" s="23" customFormat="1" ht="54.95" customHeight="1">
      <c r="A13" s="35" t="s">
        <v>40</v>
      </c>
      <c r="B13" s="26">
        <v>1</v>
      </c>
      <c r="C13" s="26">
        <v>3</v>
      </c>
      <c r="D13" s="61">
        <f>'Приложение 12'!N20</f>
        <v>5</v>
      </c>
      <c r="E13" s="61">
        <f>'Приложение 12'!O20</f>
        <v>5</v>
      </c>
      <c r="F13" s="156"/>
    </row>
    <row r="14" spans="1:6" s="23" customFormat="1" ht="54.95" customHeight="1">
      <c r="A14" s="35" t="s">
        <v>41</v>
      </c>
      <c r="B14" s="26">
        <v>1</v>
      </c>
      <c r="C14" s="26">
        <v>4</v>
      </c>
      <c r="D14" s="61">
        <f>'Приложение 12'!N23</f>
        <v>4121.5123100000001</v>
      </c>
      <c r="E14" s="61">
        <f>'Приложение 12'!O23</f>
        <v>4092.11148</v>
      </c>
      <c r="F14" s="156"/>
    </row>
    <row r="15" spans="1:6" s="23" customFormat="1" ht="15" customHeight="1">
      <c r="A15" s="35" t="s">
        <v>42</v>
      </c>
      <c r="B15" s="26">
        <v>1</v>
      </c>
      <c r="C15" s="26">
        <v>11</v>
      </c>
      <c r="D15" s="61">
        <f>'Приложение 12'!N32</f>
        <v>150</v>
      </c>
      <c r="E15" s="61">
        <f>'Приложение 12'!O32</f>
        <v>0</v>
      </c>
      <c r="F15" s="156"/>
    </row>
    <row r="16" spans="1:6" s="23" customFormat="1" ht="15" customHeight="1">
      <c r="A16" s="35" t="s">
        <v>44</v>
      </c>
      <c r="B16" s="26">
        <v>1</v>
      </c>
      <c r="C16" s="26">
        <v>13</v>
      </c>
      <c r="D16" s="61">
        <f>'Приложение 12'!N36</f>
        <v>9421.0064500000008</v>
      </c>
      <c r="E16" s="61">
        <f>'Приложение 12'!O36</f>
        <v>8317.1046600000009</v>
      </c>
      <c r="F16" s="156"/>
    </row>
    <row r="17" spans="1:7" s="23" customFormat="1" ht="15" customHeight="1">
      <c r="A17" s="34" t="s">
        <v>45</v>
      </c>
      <c r="B17" s="27">
        <v>2</v>
      </c>
      <c r="C17" s="27">
        <v>0</v>
      </c>
      <c r="D17" s="63">
        <f>D18</f>
        <v>156</v>
      </c>
      <c r="E17" s="59">
        <f>E18</f>
        <v>156</v>
      </c>
      <c r="F17" s="156"/>
      <c r="G17" s="24"/>
    </row>
    <row r="18" spans="1:7" s="23" customFormat="1" ht="15" customHeight="1">
      <c r="A18" s="35" t="s">
        <v>46</v>
      </c>
      <c r="B18" s="26">
        <v>2</v>
      </c>
      <c r="C18" s="26">
        <v>3</v>
      </c>
      <c r="D18" s="61">
        <f>'Приложение 12'!N48</f>
        <v>156</v>
      </c>
      <c r="E18" s="61">
        <f>'Приложение 12'!O48</f>
        <v>156</v>
      </c>
      <c r="F18" s="156"/>
    </row>
    <row r="19" spans="1:7" s="23" customFormat="1" ht="15" customHeight="1">
      <c r="A19" s="34" t="s">
        <v>47</v>
      </c>
      <c r="B19" s="27">
        <v>3</v>
      </c>
      <c r="C19" s="27">
        <v>0</v>
      </c>
      <c r="D19" s="63">
        <f>SUM(D20:D22)</f>
        <v>373.70788999999996</v>
      </c>
      <c r="E19" s="63">
        <f>SUM(E20:E22)</f>
        <v>373.70788999999996</v>
      </c>
      <c r="F19" s="156"/>
    </row>
    <row r="20" spans="1:7" s="23" customFormat="1" ht="38.25">
      <c r="A20" s="35" t="s">
        <v>74</v>
      </c>
      <c r="B20" s="26">
        <v>3</v>
      </c>
      <c r="C20" s="26">
        <v>4</v>
      </c>
      <c r="D20" s="61">
        <f>'Приложение 12'!N52</f>
        <v>15.2</v>
      </c>
      <c r="E20" s="61">
        <f>'Приложение 12'!O52</f>
        <v>15.2</v>
      </c>
      <c r="F20" s="156"/>
    </row>
    <row r="21" spans="1:7" s="23" customFormat="1" ht="42" customHeight="1">
      <c r="A21" s="35" t="s">
        <v>48</v>
      </c>
      <c r="B21" s="26">
        <v>3</v>
      </c>
      <c r="C21" s="26">
        <v>9</v>
      </c>
      <c r="D21" s="61">
        <f>'Приложение 12'!N55</f>
        <v>352.74788999999998</v>
      </c>
      <c r="E21" s="61">
        <f>'Приложение 12'!O55</f>
        <v>352.74788999999998</v>
      </c>
      <c r="F21" s="156"/>
    </row>
    <row r="22" spans="1:7" s="23" customFormat="1" ht="25.5">
      <c r="A22" s="35" t="s">
        <v>75</v>
      </c>
      <c r="B22" s="26">
        <v>3</v>
      </c>
      <c r="C22" s="26">
        <v>14</v>
      </c>
      <c r="D22" s="61">
        <f>'Приложение 12'!N64</f>
        <v>5.76</v>
      </c>
      <c r="E22" s="61">
        <f>'Приложение 12'!O64</f>
        <v>5.76</v>
      </c>
      <c r="F22" s="156"/>
    </row>
    <row r="23" spans="1:7" s="23" customFormat="1" ht="15" customHeight="1">
      <c r="A23" s="34" t="s">
        <v>49</v>
      </c>
      <c r="B23" s="27">
        <v>4</v>
      </c>
      <c r="C23" s="27">
        <v>0</v>
      </c>
      <c r="D23" s="63">
        <f>D24+D25</f>
        <v>3667.1972299999998</v>
      </c>
      <c r="E23" s="63">
        <f>E24+E25</f>
        <v>3506.5667899999999</v>
      </c>
      <c r="F23" s="156"/>
    </row>
    <row r="24" spans="1:7" s="23" customFormat="1" ht="15" customHeight="1">
      <c r="A24" s="35" t="s">
        <v>76</v>
      </c>
      <c r="B24" s="26">
        <v>4</v>
      </c>
      <c r="C24" s="26">
        <v>9</v>
      </c>
      <c r="D24" s="61">
        <f>'Приложение 12'!N71</f>
        <v>3667.1972299999998</v>
      </c>
      <c r="E24" s="61">
        <f>'Приложение 12'!O71</f>
        <v>3506.5667899999999</v>
      </c>
      <c r="F24" s="156"/>
    </row>
    <row r="25" spans="1:7" s="23" customFormat="1" ht="30" customHeight="1">
      <c r="A25" s="35" t="s">
        <v>196</v>
      </c>
      <c r="B25" s="26">
        <v>4</v>
      </c>
      <c r="C25" s="26">
        <v>12</v>
      </c>
      <c r="D25" s="61">
        <f>'Приложение 12'!N77</f>
        <v>0</v>
      </c>
      <c r="E25" s="62">
        <f>'Приложение 12'!O77</f>
        <v>0</v>
      </c>
      <c r="F25" s="156"/>
    </row>
    <row r="26" spans="1:7" s="23" customFormat="1" ht="15" customHeight="1">
      <c r="A26" s="34" t="s">
        <v>50</v>
      </c>
      <c r="B26" s="27">
        <v>5</v>
      </c>
      <c r="C26" s="27">
        <v>0</v>
      </c>
      <c r="D26" s="63">
        <f>SUM(D27:D29)</f>
        <v>68783.803710000007</v>
      </c>
      <c r="E26" s="59">
        <f>SUM(E27:E29)</f>
        <v>32528.403600000001</v>
      </c>
      <c r="F26" s="156"/>
    </row>
    <row r="27" spans="1:7" s="23" customFormat="1" ht="15" customHeight="1">
      <c r="A27" s="35" t="s">
        <v>51</v>
      </c>
      <c r="B27" s="28">
        <v>5</v>
      </c>
      <c r="C27" s="28">
        <v>1</v>
      </c>
      <c r="D27" s="64">
        <f>'Приложение 12'!N81</f>
        <v>11527.610909999999</v>
      </c>
      <c r="E27" s="64">
        <f>'Приложение 12'!O81</f>
        <v>10291.191930000001</v>
      </c>
      <c r="F27" s="156"/>
    </row>
    <row r="28" spans="1:7" s="23" customFormat="1" ht="15" customHeight="1">
      <c r="A28" s="35" t="s">
        <v>52</v>
      </c>
      <c r="B28" s="28">
        <v>5</v>
      </c>
      <c r="C28" s="28">
        <v>2</v>
      </c>
      <c r="D28" s="64">
        <f>'Приложение 12'!N90</f>
        <v>56513.932050000003</v>
      </c>
      <c r="E28" s="64">
        <f>'Приложение 12'!O90</f>
        <v>21651.225160000002</v>
      </c>
      <c r="F28" s="156"/>
    </row>
    <row r="29" spans="1:7" s="23" customFormat="1" ht="15" customHeight="1">
      <c r="A29" s="35" t="s">
        <v>53</v>
      </c>
      <c r="B29" s="28">
        <v>5</v>
      </c>
      <c r="C29" s="28">
        <v>3</v>
      </c>
      <c r="D29" s="64">
        <f>'Приложение 12'!N93</f>
        <v>742.26075000000003</v>
      </c>
      <c r="E29" s="64">
        <f>'Приложение 12'!O93</f>
        <v>585.98651000000007</v>
      </c>
      <c r="F29" s="156"/>
    </row>
    <row r="30" spans="1:7" s="23" customFormat="1" ht="15" customHeight="1">
      <c r="A30" s="34" t="s">
        <v>64</v>
      </c>
      <c r="B30" s="27">
        <v>8</v>
      </c>
      <c r="C30" s="27">
        <v>0</v>
      </c>
      <c r="D30" s="63">
        <f>D31+D32</f>
        <v>6680.1036600000007</v>
      </c>
      <c r="E30" s="59">
        <f>SUM(E31:E32)</f>
        <v>6666.3968600000007</v>
      </c>
      <c r="F30" s="156"/>
    </row>
    <row r="31" spans="1:7" s="23" customFormat="1" ht="15" customHeight="1">
      <c r="A31" s="35" t="s">
        <v>57</v>
      </c>
      <c r="B31" s="28">
        <v>8</v>
      </c>
      <c r="C31" s="28">
        <v>1</v>
      </c>
      <c r="D31" s="64">
        <f>'Приложение 12'!N103</f>
        <v>6189.0334000000003</v>
      </c>
      <c r="E31" s="64">
        <f>'Приложение 12'!O103</f>
        <v>6175.3266000000003</v>
      </c>
      <c r="F31" s="156"/>
    </row>
    <row r="32" spans="1:7" s="23" customFormat="1" ht="15" customHeight="1">
      <c r="A32" s="35" t="s">
        <v>58</v>
      </c>
      <c r="B32" s="28">
        <v>8</v>
      </c>
      <c r="C32" s="28">
        <v>2</v>
      </c>
      <c r="D32" s="64">
        <f>'Приложение 12'!N109</f>
        <v>491.07026000000002</v>
      </c>
      <c r="E32" s="64">
        <f>'Приложение 12'!O109</f>
        <v>491.07026000000002</v>
      </c>
      <c r="F32" s="156"/>
    </row>
    <row r="33" spans="1:6" s="23" customFormat="1" ht="15" customHeight="1">
      <c r="A33" s="21" t="s">
        <v>183</v>
      </c>
      <c r="B33" s="27">
        <v>10</v>
      </c>
      <c r="C33" s="27">
        <v>0</v>
      </c>
      <c r="D33" s="63">
        <f>D34</f>
        <v>60</v>
      </c>
      <c r="E33" s="59">
        <f>E34</f>
        <v>60</v>
      </c>
      <c r="F33" s="156"/>
    </row>
    <row r="34" spans="1:6" s="23" customFormat="1" ht="15" customHeight="1">
      <c r="A34" s="20" t="s">
        <v>184</v>
      </c>
      <c r="B34" s="26">
        <v>10</v>
      </c>
      <c r="C34" s="26">
        <v>1</v>
      </c>
      <c r="D34" s="61">
        <f>'Приложение 12'!N114</f>
        <v>60</v>
      </c>
      <c r="E34" s="61">
        <f>'Приложение 12'!O114</f>
        <v>60</v>
      </c>
      <c r="F34" s="156"/>
    </row>
    <row r="35" spans="1:6" s="23" customFormat="1" ht="15" customHeight="1">
      <c r="A35" s="34" t="s">
        <v>60</v>
      </c>
      <c r="B35" s="27">
        <v>11</v>
      </c>
      <c r="C35" s="27">
        <v>0</v>
      </c>
      <c r="D35" s="63">
        <f>D36</f>
        <v>2322.8824999999997</v>
      </c>
      <c r="E35" s="59">
        <f>E36</f>
        <v>2306.1266599999999</v>
      </c>
      <c r="F35" s="156"/>
    </row>
    <row r="36" spans="1:6" s="23" customFormat="1" ht="15" customHeight="1">
      <c r="A36" s="35" t="s">
        <v>60</v>
      </c>
      <c r="B36" s="26">
        <v>11</v>
      </c>
      <c r="C36" s="26">
        <v>1</v>
      </c>
      <c r="D36" s="61">
        <f>'Приложение 12'!N118</f>
        <v>2322.8824999999997</v>
      </c>
      <c r="E36" s="61">
        <f>'Приложение 12'!O118</f>
        <v>2306.1266599999999</v>
      </c>
      <c r="F36" s="156"/>
    </row>
    <row r="37" spans="1:6" s="2" customFormat="1" ht="12.75">
      <c r="B37" s="29"/>
      <c r="C37" s="29"/>
      <c r="D37" s="29"/>
      <c r="E37" s="29"/>
    </row>
    <row r="38" spans="1:6" s="2" customFormat="1" ht="12.75"/>
    <row r="39" spans="1:6" s="2" customFormat="1" ht="12.75"/>
    <row r="40" spans="1:6" s="2" customFormat="1" ht="12.75"/>
    <row r="41" spans="1:6" s="2" customFormat="1" ht="12.75"/>
    <row r="42" spans="1:6" s="2" customFormat="1" ht="12.75"/>
    <row r="43" spans="1:6" s="2" customFormat="1" ht="12.75"/>
    <row r="44" spans="1:6" s="2" customFormat="1" ht="12.75"/>
    <row r="45" spans="1:6" s="2" customFormat="1" ht="12.75"/>
    <row r="46" spans="1:6" s="2" customFormat="1" ht="12.75"/>
    <row r="47" spans="1:6" s="2" customFormat="1" ht="12.75"/>
    <row r="48" spans="1:6" s="2" customFormat="1" ht="12.75"/>
    <row r="49" s="2" customFormat="1" ht="12.75"/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activeCell="D20" sqref="D20"/>
    </sheetView>
  </sheetViews>
  <sheetFormatPr defaultRowHeight="15"/>
  <cols>
    <col min="1" max="1" width="29.5703125" customWidth="1"/>
    <col min="2" max="2" width="63.140625" customWidth="1"/>
    <col min="3" max="3" width="12.85546875" customWidth="1"/>
    <col min="4" max="4" width="13.140625" customWidth="1"/>
    <col min="255" max="255" width="29.5703125" customWidth="1"/>
    <col min="256" max="256" width="63.140625" customWidth="1"/>
    <col min="257" max="258" width="0" hidden="1" customWidth="1"/>
    <col min="259" max="259" width="10.85546875" customWidth="1"/>
    <col min="511" max="511" width="29.5703125" customWidth="1"/>
    <col min="512" max="512" width="63.140625" customWidth="1"/>
    <col min="513" max="514" width="0" hidden="1" customWidth="1"/>
    <col min="515" max="515" width="10.85546875" customWidth="1"/>
    <col min="767" max="767" width="29.5703125" customWidth="1"/>
    <col min="768" max="768" width="63.140625" customWidth="1"/>
    <col min="769" max="770" width="0" hidden="1" customWidth="1"/>
    <col min="771" max="771" width="10.85546875" customWidth="1"/>
    <col min="1023" max="1023" width="29.5703125" customWidth="1"/>
    <col min="1024" max="1024" width="63.140625" customWidth="1"/>
    <col min="1025" max="1026" width="0" hidden="1" customWidth="1"/>
    <col min="1027" max="1027" width="10.85546875" customWidth="1"/>
    <col min="1279" max="1279" width="29.5703125" customWidth="1"/>
    <col min="1280" max="1280" width="63.140625" customWidth="1"/>
    <col min="1281" max="1282" width="0" hidden="1" customWidth="1"/>
    <col min="1283" max="1283" width="10.85546875" customWidth="1"/>
    <col min="1535" max="1535" width="29.5703125" customWidth="1"/>
    <col min="1536" max="1536" width="63.140625" customWidth="1"/>
    <col min="1537" max="1538" width="0" hidden="1" customWidth="1"/>
    <col min="1539" max="1539" width="10.85546875" customWidth="1"/>
    <col min="1791" max="1791" width="29.5703125" customWidth="1"/>
    <col min="1792" max="1792" width="63.140625" customWidth="1"/>
    <col min="1793" max="1794" width="0" hidden="1" customWidth="1"/>
    <col min="1795" max="1795" width="10.85546875" customWidth="1"/>
    <col min="2047" max="2047" width="29.5703125" customWidth="1"/>
    <col min="2048" max="2048" width="63.140625" customWidth="1"/>
    <col min="2049" max="2050" width="0" hidden="1" customWidth="1"/>
    <col min="2051" max="2051" width="10.85546875" customWidth="1"/>
    <col min="2303" max="2303" width="29.5703125" customWidth="1"/>
    <col min="2304" max="2304" width="63.140625" customWidth="1"/>
    <col min="2305" max="2306" width="0" hidden="1" customWidth="1"/>
    <col min="2307" max="2307" width="10.85546875" customWidth="1"/>
    <col min="2559" max="2559" width="29.5703125" customWidth="1"/>
    <col min="2560" max="2560" width="63.140625" customWidth="1"/>
    <col min="2561" max="2562" width="0" hidden="1" customWidth="1"/>
    <col min="2563" max="2563" width="10.85546875" customWidth="1"/>
    <col min="2815" max="2815" width="29.5703125" customWidth="1"/>
    <col min="2816" max="2816" width="63.140625" customWidth="1"/>
    <col min="2817" max="2818" width="0" hidden="1" customWidth="1"/>
    <col min="2819" max="2819" width="10.85546875" customWidth="1"/>
    <col min="3071" max="3071" width="29.5703125" customWidth="1"/>
    <col min="3072" max="3072" width="63.140625" customWidth="1"/>
    <col min="3073" max="3074" width="0" hidden="1" customWidth="1"/>
    <col min="3075" max="3075" width="10.85546875" customWidth="1"/>
    <col min="3327" max="3327" width="29.5703125" customWidth="1"/>
    <col min="3328" max="3328" width="63.140625" customWidth="1"/>
    <col min="3329" max="3330" width="0" hidden="1" customWidth="1"/>
    <col min="3331" max="3331" width="10.85546875" customWidth="1"/>
    <col min="3583" max="3583" width="29.5703125" customWidth="1"/>
    <col min="3584" max="3584" width="63.140625" customWidth="1"/>
    <col min="3585" max="3586" width="0" hidden="1" customWidth="1"/>
    <col min="3587" max="3587" width="10.85546875" customWidth="1"/>
    <col min="3839" max="3839" width="29.5703125" customWidth="1"/>
    <col min="3840" max="3840" width="63.140625" customWidth="1"/>
    <col min="3841" max="3842" width="0" hidden="1" customWidth="1"/>
    <col min="3843" max="3843" width="10.85546875" customWidth="1"/>
    <col min="4095" max="4095" width="29.5703125" customWidth="1"/>
    <col min="4096" max="4096" width="63.140625" customWidth="1"/>
    <col min="4097" max="4098" width="0" hidden="1" customWidth="1"/>
    <col min="4099" max="4099" width="10.85546875" customWidth="1"/>
    <col min="4351" max="4351" width="29.5703125" customWidth="1"/>
    <col min="4352" max="4352" width="63.140625" customWidth="1"/>
    <col min="4353" max="4354" width="0" hidden="1" customWidth="1"/>
    <col min="4355" max="4355" width="10.85546875" customWidth="1"/>
    <col min="4607" max="4607" width="29.5703125" customWidth="1"/>
    <col min="4608" max="4608" width="63.140625" customWidth="1"/>
    <col min="4609" max="4610" width="0" hidden="1" customWidth="1"/>
    <col min="4611" max="4611" width="10.85546875" customWidth="1"/>
    <col min="4863" max="4863" width="29.5703125" customWidth="1"/>
    <col min="4864" max="4864" width="63.140625" customWidth="1"/>
    <col min="4865" max="4866" width="0" hidden="1" customWidth="1"/>
    <col min="4867" max="4867" width="10.85546875" customWidth="1"/>
    <col min="5119" max="5119" width="29.5703125" customWidth="1"/>
    <col min="5120" max="5120" width="63.140625" customWidth="1"/>
    <col min="5121" max="5122" width="0" hidden="1" customWidth="1"/>
    <col min="5123" max="5123" width="10.85546875" customWidth="1"/>
    <col min="5375" max="5375" width="29.5703125" customWidth="1"/>
    <col min="5376" max="5376" width="63.140625" customWidth="1"/>
    <col min="5377" max="5378" width="0" hidden="1" customWidth="1"/>
    <col min="5379" max="5379" width="10.85546875" customWidth="1"/>
    <col min="5631" max="5631" width="29.5703125" customWidth="1"/>
    <col min="5632" max="5632" width="63.140625" customWidth="1"/>
    <col min="5633" max="5634" width="0" hidden="1" customWidth="1"/>
    <col min="5635" max="5635" width="10.85546875" customWidth="1"/>
    <col min="5887" max="5887" width="29.5703125" customWidth="1"/>
    <col min="5888" max="5888" width="63.140625" customWidth="1"/>
    <col min="5889" max="5890" width="0" hidden="1" customWidth="1"/>
    <col min="5891" max="5891" width="10.85546875" customWidth="1"/>
    <col min="6143" max="6143" width="29.5703125" customWidth="1"/>
    <col min="6144" max="6144" width="63.140625" customWidth="1"/>
    <col min="6145" max="6146" width="0" hidden="1" customWidth="1"/>
    <col min="6147" max="6147" width="10.85546875" customWidth="1"/>
    <col min="6399" max="6399" width="29.5703125" customWidth="1"/>
    <col min="6400" max="6400" width="63.140625" customWidth="1"/>
    <col min="6401" max="6402" width="0" hidden="1" customWidth="1"/>
    <col min="6403" max="6403" width="10.85546875" customWidth="1"/>
    <col min="6655" max="6655" width="29.5703125" customWidth="1"/>
    <col min="6656" max="6656" width="63.140625" customWidth="1"/>
    <col min="6657" max="6658" width="0" hidden="1" customWidth="1"/>
    <col min="6659" max="6659" width="10.85546875" customWidth="1"/>
    <col min="6911" max="6911" width="29.5703125" customWidth="1"/>
    <col min="6912" max="6912" width="63.140625" customWidth="1"/>
    <col min="6913" max="6914" width="0" hidden="1" customWidth="1"/>
    <col min="6915" max="6915" width="10.85546875" customWidth="1"/>
    <col min="7167" max="7167" width="29.5703125" customWidth="1"/>
    <col min="7168" max="7168" width="63.140625" customWidth="1"/>
    <col min="7169" max="7170" width="0" hidden="1" customWidth="1"/>
    <col min="7171" max="7171" width="10.85546875" customWidth="1"/>
    <col min="7423" max="7423" width="29.5703125" customWidth="1"/>
    <col min="7424" max="7424" width="63.140625" customWidth="1"/>
    <col min="7425" max="7426" width="0" hidden="1" customWidth="1"/>
    <col min="7427" max="7427" width="10.85546875" customWidth="1"/>
    <col min="7679" max="7679" width="29.5703125" customWidth="1"/>
    <col min="7680" max="7680" width="63.140625" customWidth="1"/>
    <col min="7681" max="7682" width="0" hidden="1" customWidth="1"/>
    <col min="7683" max="7683" width="10.85546875" customWidth="1"/>
    <col min="7935" max="7935" width="29.5703125" customWidth="1"/>
    <col min="7936" max="7936" width="63.140625" customWidth="1"/>
    <col min="7937" max="7938" width="0" hidden="1" customWidth="1"/>
    <col min="7939" max="7939" width="10.85546875" customWidth="1"/>
    <col min="8191" max="8191" width="29.5703125" customWidth="1"/>
    <col min="8192" max="8192" width="63.140625" customWidth="1"/>
    <col min="8193" max="8194" width="0" hidden="1" customWidth="1"/>
    <col min="8195" max="8195" width="10.85546875" customWidth="1"/>
    <col min="8447" max="8447" width="29.5703125" customWidth="1"/>
    <col min="8448" max="8448" width="63.140625" customWidth="1"/>
    <col min="8449" max="8450" width="0" hidden="1" customWidth="1"/>
    <col min="8451" max="8451" width="10.85546875" customWidth="1"/>
    <col min="8703" max="8703" width="29.5703125" customWidth="1"/>
    <col min="8704" max="8704" width="63.140625" customWidth="1"/>
    <col min="8705" max="8706" width="0" hidden="1" customWidth="1"/>
    <col min="8707" max="8707" width="10.85546875" customWidth="1"/>
    <col min="8959" max="8959" width="29.5703125" customWidth="1"/>
    <col min="8960" max="8960" width="63.140625" customWidth="1"/>
    <col min="8961" max="8962" width="0" hidden="1" customWidth="1"/>
    <col min="8963" max="8963" width="10.85546875" customWidth="1"/>
    <col min="9215" max="9215" width="29.5703125" customWidth="1"/>
    <col min="9216" max="9216" width="63.140625" customWidth="1"/>
    <col min="9217" max="9218" width="0" hidden="1" customWidth="1"/>
    <col min="9219" max="9219" width="10.85546875" customWidth="1"/>
    <col min="9471" max="9471" width="29.5703125" customWidth="1"/>
    <col min="9472" max="9472" width="63.140625" customWidth="1"/>
    <col min="9473" max="9474" width="0" hidden="1" customWidth="1"/>
    <col min="9475" max="9475" width="10.85546875" customWidth="1"/>
    <col min="9727" max="9727" width="29.5703125" customWidth="1"/>
    <col min="9728" max="9728" width="63.140625" customWidth="1"/>
    <col min="9729" max="9730" width="0" hidden="1" customWidth="1"/>
    <col min="9731" max="9731" width="10.85546875" customWidth="1"/>
    <col min="9983" max="9983" width="29.5703125" customWidth="1"/>
    <col min="9984" max="9984" width="63.140625" customWidth="1"/>
    <col min="9985" max="9986" width="0" hidden="1" customWidth="1"/>
    <col min="9987" max="9987" width="10.85546875" customWidth="1"/>
    <col min="10239" max="10239" width="29.5703125" customWidth="1"/>
    <col min="10240" max="10240" width="63.140625" customWidth="1"/>
    <col min="10241" max="10242" width="0" hidden="1" customWidth="1"/>
    <col min="10243" max="10243" width="10.85546875" customWidth="1"/>
    <col min="10495" max="10495" width="29.5703125" customWidth="1"/>
    <col min="10496" max="10496" width="63.140625" customWidth="1"/>
    <col min="10497" max="10498" width="0" hidden="1" customWidth="1"/>
    <col min="10499" max="10499" width="10.85546875" customWidth="1"/>
    <col min="10751" max="10751" width="29.5703125" customWidth="1"/>
    <col min="10752" max="10752" width="63.140625" customWidth="1"/>
    <col min="10753" max="10754" width="0" hidden="1" customWidth="1"/>
    <col min="10755" max="10755" width="10.85546875" customWidth="1"/>
    <col min="11007" max="11007" width="29.5703125" customWidth="1"/>
    <col min="11008" max="11008" width="63.140625" customWidth="1"/>
    <col min="11009" max="11010" width="0" hidden="1" customWidth="1"/>
    <col min="11011" max="11011" width="10.85546875" customWidth="1"/>
    <col min="11263" max="11263" width="29.5703125" customWidth="1"/>
    <col min="11264" max="11264" width="63.140625" customWidth="1"/>
    <col min="11265" max="11266" width="0" hidden="1" customWidth="1"/>
    <col min="11267" max="11267" width="10.85546875" customWidth="1"/>
    <col min="11519" max="11519" width="29.5703125" customWidth="1"/>
    <col min="11520" max="11520" width="63.140625" customWidth="1"/>
    <col min="11521" max="11522" width="0" hidden="1" customWidth="1"/>
    <col min="11523" max="11523" width="10.85546875" customWidth="1"/>
    <col min="11775" max="11775" width="29.5703125" customWidth="1"/>
    <col min="11776" max="11776" width="63.140625" customWidth="1"/>
    <col min="11777" max="11778" width="0" hidden="1" customWidth="1"/>
    <col min="11779" max="11779" width="10.85546875" customWidth="1"/>
    <col min="12031" max="12031" width="29.5703125" customWidth="1"/>
    <col min="12032" max="12032" width="63.140625" customWidth="1"/>
    <col min="12033" max="12034" width="0" hidden="1" customWidth="1"/>
    <col min="12035" max="12035" width="10.85546875" customWidth="1"/>
    <col min="12287" max="12287" width="29.5703125" customWidth="1"/>
    <col min="12288" max="12288" width="63.140625" customWidth="1"/>
    <col min="12289" max="12290" width="0" hidden="1" customWidth="1"/>
    <col min="12291" max="12291" width="10.85546875" customWidth="1"/>
    <col min="12543" max="12543" width="29.5703125" customWidth="1"/>
    <col min="12544" max="12544" width="63.140625" customWidth="1"/>
    <col min="12545" max="12546" width="0" hidden="1" customWidth="1"/>
    <col min="12547" max="12547" width="10.85546875" customWidth="1"/>
    <col min="12799" max="12799" width="29.5703125" customWidth="1"/>
    <col min="12800" max="12800" width="63.140625" customWidth="1"/>
    <col min="12801" max="12802" width="0" hidden="1" customWidth="1"/>
    <col min="12803" max="12803" width="10.85546875" customWidth="1"/>
    <col min="13055" max="13055" width="29.5703125" customWidth="1"/>
    <col min="13056" max="13056" width="63.140625" customWidth="1"/>
    <col min="13057" max="13058" width="0" hidden="1" customWidth="1"/>
    <col min="13059" max="13059" width="10.85546875" customWidth="1"/>
    <col min="13311" max="13311" width="29.5703125" customWidth="1"/>
    <col min="13312" max="13312" width="63.140625" customWidth="1"/>
    <col min="13313" max="13314" width="0" hidden="1" customWidth="1"/>
    <col min="13315" max="13315" width="10.85546875" customWidth="1"/>
    <col min="13567" max="13567" width="29.5703125" customWidth="1"/>
    <col min="13568" max="13568" width="63.140625" customWidth="1"/>
    <col min="13569" max="13570" width="0" hidden="1" customWidth="1"/>
    <col min="13571" max="13571" width="10.85546875" customWidth="1"/>
    <col min="13823" max="13823" width="29.5703125" customWidth="1"/>
    <col min="13824" max="13824" width="63.140625" customWidth="1"/>
    <col min="13825" max="13826" width="0" hidden="1" customWidth="1"/>
    <col min="13827" max="13827" width="10.85546875" customWidth="1"/>
    <col min="14079" max="14079" width="29.5703125" customWidth="1"/>
    <col min="14080" max="14080" width="63.140625" customWidth="1"/>
    <col min="14081" max="14082" width="0" hidden="1" customWidth="1"/>
    <col min="14083" max="14083" width="10.85546875" customWidth="1"/>
    <col min="14335" max="14335" width="29.5703125" customWidth="1"/>
    <col min="14336" max="14336" width="63.140625" customWidth="1"/>
    <col min="14337" max="14338" width="0" hidden="1" customWidth="1"/>
    <col min="14339" max="14339" width="10.85546875" customWidth="1"/>
    <col min="14591" max="14591" width="29.5703125" customWidth="1"/>
    <col min="14592" max="14592" width="63.140625" customWidth="1"/>
    <col min="14593" max="14594" width="0" hidden="1" customWidth="1"/>
    <col min="14595" max="14595" width="10.85546875" customWidth="1"/>
    <col min="14847" max="14847" width="29.5703125" customWidth="1"/>
    <col min="14848" max="14848" width="63.140625" customWidth="1"/>
    <col min="14849" max="14850" width="0" hidden="1" customWidth="1"/>
    <col min="14851" max="14851" width="10.85546875" customWidth="1"/>
    <col min="15103" max="15103" width="29.5703125" customWidth="1"/>
    <col min="15104" max="15104" width="63.140625" customWidth="1"/>
    <col min="15105" max="15106" width="0" hidden="1" customWidth="1"/>
    <col min="15107" max="15107" width="10.85546875" customWidth="1"/>
    <col min="15359" max="15359" width="29.5703125" customWidth="1"/>
    <col min="15360" max="15360" width="63.140625" customWidth="1"/>
    <col min="15361" max="15362" width="0" hidden="1" customWidth="1"/>
    <col min="15363" max="15363" width="10.85546875" customWidth="1"/>
    <col min="15615" max="15615" width="29.5703125" customWidth="1"/>
    <col min="15616" max="15616" width="63.140625" customWidth="1"/>
    <col min="15617" max="15618" width="0" hidden="1" customWidth="1"/>
    <col min="15619" max="15619" width="10.85546875" customWidth="1"/>
    <col min="15871" max="15871" width="29.5703125" customWidth="1"/>
    <col min="15872" max="15872" width="63.140625" customWidth="1"/>
    <col min="15873" max="15874" width="0" hidden="1" customWidth="1"/>
    <col min="15875" max="15875" width="10.85546875" customWidth="1"/>
    <col min="16127" max="16127" width="29.5703125" customWidth="1"/>
    <col min="16128" max="16128" width="63.140625" customWidth="1"/>
    <col min="16129" max="16130" width="0" hidden="1" customWidth="1"/>
    <col min="16131" max="16131" width="10.85546875" customWidth="1"/>
  </cols>
  <sheetData>
    <row r="1" spans="1:4" ht="15.75">
      <c r="A1" s="67"/>
      <c r="B1" s="68"/>
      <c r="D1" s="66" t="s">
        <v>194</v>
      </c>
    </row>
    <row r="2" spans="1:4" ht="15.75">
      <c r="A2" s="67"/>
      <c r="B2" s="58"/>
      <c r="D2" s="66" t="s">
        <v>110</v>
      </c>
    </row>
    <row r="3" spans="1:4" ht="15.75">
      <c r="A3" s="67"/>
      <c r="B3" s="30"/>
      <c r="D3" s="66" t="s">
        <v>0</v>
      </c>
    </row>
    <row r="4" spans="1:4" ht="15.75">
      <c r="A4" s="67"/>
      <c r="B4" s="30"/>
      <c r="D4" s="66" t="s">
        <v>321</v>
      </c>
    </row>
    <row r="5" spans="1:4" ht="15.75">
      <c r="A5" s="67"/>
      <c r="B5" s="30"/>
      <c r="C5" s="65"/>
    </row>
    <row r="6" spans="1:4">
      <c r="A6" s="67"/>
      <c r="B6" s="68"/>
      <c r="C6" s="58"/>
    </row>
    <row r="7" spans="1:4" ht="36" customHeight="1">
      <c r="A7" s="185" t="s">
        <v>319</v>
      </c>
      <c r="B7" s="186"/>
      <c r="C7" s="186"/>
    </row>
    <row r="8" spans="1:4">
      <c r="A8" s="67"/>
      <c r="B8" s="68"/>
      <c r="C8" s="1"/>
    </row>
    <row r="9" spans="1:4">
      <c r="A9" s="67"/>
      <c r="B9" s="68"/>
      <c r="C9" s="90"/>
    </row>
    <row r="10" spans="1:4" ht="15" customHeight="1">
      <c r="A10" s="91" t="s">
        <v>86</v>
      </c>
      <c r="B10" s="92" t="s">
        <v>87</v>
      </c>
      <c r="C10" s="93" t="s">
        <v>185</v>
      </c>
      <c r="D10" s="93" t="s">
        <v>186</v>
      </c>
    </row>
    <row r="11" spans="1:4" ht="29.25">
      <c r="A11" s="69" t="s">
        <v>66</v>
      </c>
      <c r="B11" s="70" t="s">
        <v>67</v>
      </c>
      <c r="C11" s="71">
        <f>C16-C12</f>
        <v>140.10000000000582</v>
      </c>
      <c r="D11" s="71">
        <f>D16-D12</f>
        <v>-626.49853999999323</v>
      </c>
    </row>
    <row r="12" spans="1:4">
      <c r="A12" s="72" t="s">
        <v>88</v>
      </c>
      <c r="B12" s="73" t="s">
        <v>89</v>
      </c>
      <c r="C12" s="74">
        <f t="shared" ref="C12:D14" si="0">C13</f>
        <v>96587.9</v>
      </c>
      <c r="D12" s="74">
        <f t="shared" si="0"/>
        <v>59611.653509999996</v>
      </c>
    </row>
    <row r="13" spans="1:4">
      <c r="A13" s="75" t="s">
        <v>90</v>
      </c>
      <c r="B13" s="76" t="s">
        <v>91</v>
      </c>
      <c r="C13" s="77">
        <f t="shared" si="0"/>
        <v>96587.9</v>
      </c>
      <c r="D13" s="77">
        <f t="shared" si="0"/>
        <v>59611.653509999996</v>
      </c>
    </row>
    <row r="14" spans="1:4">
      <c r="A14" s="75" t="s">
        <v>92</v>
      </c>
      <c r="B14" s="76" t="s">
        <v>93</v>
      </c>
      <c r="C14" s="77">
        <f t="shared" si="0"/>
        <v>96587.9</v>
      </c>
      <c r="D14" s="77">
        <f t="shared" si="0"/>
        <v>59611.653509999996</v>
      </c>
    </row>
    <row r="15" spans="1:4" ht="30">
      <c r="A15" s="75" t="s">
        <v>94</v>
      </c>
      <c r="B15" s="76" t="s">
        <v>95</v>
      </c>
      <c r="C15" s="77">
        <v>96587.9</v>
      </c>
      <c r="D15" s="77">
        <v>59611.653509999996</v>
      </c>
    </row>
    <row r="16" spans="1:4">
      <c r="A16" s="72" t="s">
        <v>96</v>
      </c>
      <c r="B16" s="73" t="s">
        <v>97</v>
      </c>
      <c r="C16" s="74">
        <f t="shared" ref="C16:D18" si="1">C17</f>
        <v>96728</v>
      </c>
      <c r="D16" s="74">
        <f t="shared" si="1"/>
        <v>58985.154970000003</v>
      </c>
    </row>
    <row r="17" spans="1:4">
      <c r="A17" s="75" t="s">
        <v>98</v>
      </c>
      <c r="B17" s="76" t="s">
        <v>99</v>
      </c>
      <c r="C17" s="77">
        <f t="shared" si="1"/>
        <v>96728</v>
      </c>
      <c r="D17" s="77">
        <f t="shared" si="1"/>
        <v>58985.154970000003</v>
      </c>
    </row>
    <row r="18" spans="1:4">
      <c r="A18" s="75" t="s">
        <v>100</v>
      </c>
      <c r="B18" s="76" t="s">
        <v>101</v>
      </c>
      <c r="C18" s="77">
        <f t="shared" si="1"/>
        <v>96728</v>
      </c>
      <c r="D18" s="77">
        <f t="shared" si="1"/>
        <v>58985.154970000003</v>
      </c>
    </row>
    <row r="19" spans="1:4" ht="30">
      <c r="A19" s="75" t="s">
        <v>102</v>
      </c>
      <c r="B19" s="76" t="s">
        <v>103</v>
      </c>
      <c r="C19" s="77">
        <v>96728</v>
      </c>
      <c r="D19" s="77">
        <v>58985.154970000003</v>
      </c>
    </row>
    <row r="20" spans="1:4" ht="29.25">
      <c r="A20" s="75"/>
      <c r="B20" s="70" t="s">
        <v>104</v>
      </c>
      <c r="C20" s="71">
        <f>C11</f>
        <v>140.10000000000582</v>
      </c>
      <c r="D20" s="71">
        <f>D11</f>
        <v>-626.49853999999323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K20" sqref="K20"/>
    </sheetView>
  </sheetViews>
  <sheetFormatPr defaultRowHeight="15"/>
  <cols>
    <col min="1" max="1" width="5" bestFit="1" customWidth="1"/>
    <col min="2" max="2" width="4.28515625" customWidth="1"/>
    <col min="3" max="3" width="4.85546875" customWidth="1"/>
    <col min="4" max="4" width="4.140625" customWidth="1"/>
    <col min="5" max="5" width="4.5703125" customWidth="1"/>
    <col min="6" max="6" width="4.42578125" customWidth="1"/>
    <col min="7" max="7" width="6.7109375" customWidth="1"/>
    <col min="8" max="8" width="5" customWidth="1"/>
    <col min="9" max="9" width="68.85546875" customWidth="1"/>
    <col min="10" max="11" width="12.42578125" customWidth="1"/>
    <col min="262" max="262" width="29.5703125" customWidth="1"/>
    <col min="263" max="263" width="63.140625" customWidth="1"/>
    <col min="264" max="265" width="0" hidden="1" customWidth="1"/>
    <col min="266" max="266" width="10.85546875" customWidth="1"/>
    <col min="518" max="518" width="29.5703125" customWidth="1"/>
    <col min="519" max="519" width="63.140625" customWidth="1"/>
    <col min="520" max="521" width="0" hidden="1" customWidth="1"/>
    <col min="522" max="522" width="10.85546875" customWidth="1"/>
    <col min="774" max="774" width="29.5703125" customWidth="1"/>
    <col min="775" max="775" width="63.140625" customWidth="1"/>
    <col min="776" max="777" width="0" hidden="1" customWidth="1"/>
    <col min="778" max="778" width="10.85546875" customWidth="1"/>
    <col min="1030" max="1030" width="29.5703125" customWidth="1"/>
    <col min="1031" max="1031" width="63.140625" customWidth="1"/>
    <col min="1032" max="1033" width="0" hidden="1" customWidth="1"/>
    <col min="1034" max="1034" width="10.85546875" customWidth="1"/>
    <col min="1286" max="1286" width="29.5703125" customWidth="1"/>
    <col min="1287" max="1287" width="63.140625" customWidth="1"/>
    <col min="1288" max="1289" width="0" hidden="1" customWidth="1"/>
    <col min="1290" max="1290" width="10.85546875" customWidth="1"/>
    <col min="1542" max="1542" width="29.5703125" customWidth="1"/>
    <col min="1543" max="1543" width="63.140625" customWidth="1"/>
    <col min="1544" max="1545" width="0" hidden="1" customWidth="1"/>
    <col min="1546" max="1546" width="10.85546875" customWidth="1"/>
    <col min="1798" max="1798" width="29.5703125" customWidth="1"/>
    <col min="1799" max="1799" width="63.140625" customWidth="1"/>
    <col min="1800" max="1801" width="0" hidden="1" customWidth="1"/>
    <col min="1802" max="1802" width="10.85546875" customWidth="1"/>
    <col min="2054" max="2054" width="29.5703125" customWidth="1"/>
    <col min="2055" max="2055" width="63.140625" customWidth="1"/>
    <col min="2056" max="2057" width="0" hidden="1" customWidth="1"/>
    <col min="2058" max="2058" width="10.85546875" customWidth="1"/>
    <col min="2310" max="2310" width="29.5703125" customWidth="1"/>
    <col min="2311" max="2311" width="63.140625" customWidth="1"/>
    <col min="2312" max="2313" width="0" hidden="1" customWidth="1"/>
    <col min="2314" max="2314" width="10.85546875" customWidth="1"/>
    <col min="2566" max="2566" width="29.5703125" customWidth="1"/>
    <col min="2567" max="2567" width="63.140625" customWidth="1"/>
    <col min="2568" max="2569" width="0" hidden="1" customWidth="1"/>
    <col min="2570" max="2570" width="10.85546875" customWidth="1"/>
    <col min="2822" max="2822" width="29.5703125" customWidth="1"/>
    <col min="2823" max="2823" width="63.140625" customWidth="1"/>
    <col min="2824" max="2825" width="0" hidden="1" customWidth="1"/>
    <col min="2826" max="2826" width="10.85546875" customWidth="1"/>
    <col min="3078" max="3078" width="29.5703125" customWidth="1"/>
    <col min="3079" max="3079" width="63.140625" customWidth="1"/>
    <col min="3080" max="3081" width="0" hidden="1" customWidth="1"/>
    <col min="3082" max="3082" width="10.85546875" customWidth="1"/>
    <col min="3334" max="3334" width="29.5703125" customWidth="1"/>
    <col min="3335" max="3335" width="63.140625" customWidth="1"/>
    <col min="3336" max="3337" width="0" hidden="1" customWidth="1"/>
    <col min="3338" max="3338" width="10.85546875" customWidth="1"/>
    <col min="3590" max="3590" width="29.5703125" customWidth="1"/>
    <col min="3591" max="3591" width="63.140625" customWidth="1"/>
    <col min="3592" max="3593" width="0" hidden="1" customWidth="1"/>
    <col min="3594" max="3594" width="10.85546875" customWidth="1"/>
    <col min="3846" max="3846" width="29.5703125" customWidth="1"/>
    <col min="3847" max="3847" width="63.140625" customWidth="1"/>
    <col min="3848" max="3849" width="0" hidden="1" customWidth="1"/>
    <col min="3850" max="3850" width="10.85546875" customWidth="1"/>
    <col min="4102" max="4102" width="29.5703125" customWidth="1"/>
    <col min="4103" max="4103" width="63.140625" customWidth="1"/>
    <col min="4104" max="4105" width="0" hidden="1" customWidth="1"/>
    <col min="4106" max="4106" width="10.85546875" customWidth="1"/>
    <col min="4358" max="4358" width="29.5703125" customWidth="1"/>
    <col min="4359" max="4359" width="63.140625" customWidth="1"/>
    <col min="4360" max="4361" width="0" hidden="1" customWidth="1"/>
    <col min="4362" max="4362" width="10.85546875" customWidth="1"/>
    <col min="4614" max="4614" width="29.5703125" customWidth="1"/>
    <col min="4615" max="4615" width="63.140625" customWidth="1"/>
    <col min="4616" max="4617" width="0" hidden="1" customWidth="1"/>
    <col min="4618" max="4618" width="10.85546875" customWidth="1"/>
    <col min="4870" max="4870" width="29.5703125" customWidth="1"/>
    <col min="4871" max="4871" width="63.140625" customWidth="1"/>
    <col min="4872" max="4873" width="0" hidden="1" customWidth="1"/>
    <col min="4874" max="4874" width="10.85546875" customWidth="1"/>
    <col min="5126" max="5126" width="29.5703125" customWidth="1"/>
    <col min="5127" max="5127" width="63.140625" customWidth="1"/>
    <col min="5128" max="5129" width="0" hidden="1" customWidth="1"/>
    <col min="5130" max="5130" width="10.85546875" customWidth="1"/>
    <col min="5382" max="5382" width="29.5703125" customWidth="1"/>
    <col min="5383" max="5383" width="63.140625" customWidth="1"/>
    <col min="5384" max="5385" width="0" hidden="1" customWidth="1"/>
    <col min="5386" max="5386" width="10.85546875" customWidth="1"/>
    <col min="5638" max="5638" width="29.5703125" customWidth="1"/>
    <col min="5639" max="5639" width="63.140625" customWidth="1"/>
    <col min="5640" max="5641" width="0" hidden="1" customWidth="1"/>
    <col min="5642" max="5642" width="10.85546875" customWidth="1"/>
    <col min="5894" max="5894" width="29.5703125" customWidth="1"/>
    <col min="5895" max="5895" width="63.140625" customWidth="1"/>
    <col min="5896" max="5897" width="0" hidden="1" customWidth="1"/>
    <col min="5898" max="5898" width="10.85546875" customWidth="1"/>
    <col min="6150" max="6150" width="29.5703125" customWidth="1"/>
    <col min="6151" max="6151" width="63.140625" customWidth="1"/>
    <col min="6152" max="6153" width="0" hidden="1" customWidth="1"/>
    <col min="6154" max="6154" width="10.85546875" customWidth="1"/>
    <col min="6406" max="6406" width="29.5703125" customWidth="1"/>
    <col min="6407" max="6407" width="63.140625" customWidth="1"/>
    <col min="6408" max="6409" width="0" hidden="1" customWidth="1"/>
    <col min="6410" max="6410" width="10.85546875" customWidth="1"/>
    <col min="6662" max="6662" width="29.5703125" customWidth="1"/>
    <col min="6663" max="6663" width="63.140625" customWidth="1"/>
    <col min="6664" max="6665" width="0" hidden="1" customWidth="1"/>
    <col min="6666" max="6666" width="10.85546875" customWidth="1"/>
    <col min="6918" max="6918" width="29.5703125" customWidth="1"/>
    <col min="6919" max="6919" width="63.140625" customWidth="1"/>
    <col min="6920" max="6921" width="0" hidden="1" customWidth="1"/>
    <col min="6922" max="6922" width="10.85546875" customWidth="1"/>
    <col min="7174" max="7174" width="29.5703125" customWidth="1"/>
    <col min="7175" max="7175" width="63.140625" customWidth="1"/>
    <col min="7176" max="7177" width="0" hidden="1" customWidth="1"/>
    <col min="7178" max="7178" width="10.85546875" customWidth="1"/>
    <col min="7430" max="7430" width="29.5703125" customWidth="1"/>
    <col min="7431" max="7431" width="63.140625" customWidth="1"/>
    <col min="7432" max="7433" width="0" hidden="1" customWidth="1"/>
    <col min="7434" max="7434" width="10.85546875" customWidth="1"/>
    <col min="7686" max="7686" width="29.5703125" customWidth="1"/>
    <col min="7687" max="7687" width="63.140625" customWidth="1"/>
    <col min="7688" max="7689" width="0" hidden="1" customWidth="1"/>
    <col min="7690" max="7690" width="10.85546875" customWidth="1"/>
    <col min="7942" max="7942" width="29.5703125" customWidth="1"/>
    <col min="7943" max="7943" width="63.140625" customWidth="1"/>
    <col min="7944" max="7945" width="0" hidden="1" customWidth="1"/>
    <col min="7946" max="7946" width="10.85546875" customWidth="1"/>
    <col min="8198" max="8198" width="29.5703125" customWidth="1"/>
    <col min="8199" max="8199" width="63.140625" customWidth="1"/>
    <col min="8200" max="8201" width="0" hidden="1" customWidth="1"/>
    <col min="8202" max="8202" width="10.85546875" customWidth="1"/>
    <col min="8454" max="8454" width="29.5703125" customWidth="1"/>
    <col min="8455" max="8455" width="63.140625" customWidth="1"/>
    <col min="8456" max="8457" width="0" hidden="1" customWidth="1"/>
    <col min="8458" max="8458" width="10.85546875" customWidth="1"/>
    <col min="8710" max="8710" width="29.5703125" customWidth="1"/>
    <col min="8711" max="8711" width="63.140625" customWidth="1"/>
    <col min="8712" max="8713" width="0" hidden="1" customWidth="1"/>
    <col min="8714" max="8714" width="10.85546875" customWidth="1"/>
    <col min="8966" max="8966" width="29.5703125" customWidth="1"/>
    <col min="8967" max="8967" width="63.140625" customWidth="1"/>
    <col min="8968" max="8969" width="0" hidden="1" customWidth="1"/>
    <col min="8970" max="8970" width="10.85546875" customWidth="1"/>
    <col min="9222" max="9222" width="29.5703125" customWidth="1"/>
    <col min="9223" max="9223" width="63.140625" customWidth="1"/>
    <col min="9224" max="9225" width="0" hidden="1" customWidth="1"/>
    <col min="9226" max="9226" width="10.85546875" customWidth="1"/>
    <col min="9478" max="9478" width="29.5703125" customWidth="1"/>
    <col min="9479" max="9479" width="63.140625" customWidth="1"/>
    <col min="9480" max="9481" width="0" hidden="1" customWidth="1"/>
    <col min="9482" max="9482" width="10.85546875" customWidth="1"/>
    <col min="9734" max="9734" width="29.5703125" customWidth="1"/>
    <col min="9735" max="9735" width="63.140625" customWidth="1"/>
    <col min="9736" max="9737" width="0" hidden="1" customWidth="1"/>
    <col min="9738" max="9738" width="10.85546875" customWidth="1"/>
    <col min="9990" max="9990" width="29.5703125" customWidth="1"/>
    <col min="9991" max="9991" width="63.140625" customWidth="1"/>
    <col min="9992" max="9993" width="0" hidden="1" customWidth="1"/>
    <col min="9994" max="9994" width="10.85546875" customWidth="1"/>
    <col min="10246" max="10246" width="29.5703125" customWidth="1"/>
    <col min="10247" max="10247" width="63.140625" customWidth="1"/>
    <col min="10248" max="10249" width="0" hidden="1" customWidth="1"/>
    <col min="10250" max="10250" width="10.85546875" customWidth="1"/>
    <col min="10502" max="10502" width="29.5703125" customWidth="1"/>
    <col min="10503" max="10503" width="63.140625" customWidth="1"/>
    <col min="10504" max="10505" width="0" hidden="1" customWidth="1"/>
    <col min="10506" max="10506" width="10.85546875" customWidth="1"/>
    <col min="10758" max="10758" width="29.5703125" customWidth="1"/>
    <col min="10759" max="10759" width="63.140625" customWidth="1"/>
    <col min="10760" max="10761" width="0" hidden="1" customWidth="1"/>
    <col min="10762" max="10762" width="10.85546875" customWidth="1"/>
    <col min="11014" max="11014" width="29.5703125" customWidth="1"/>
    <col min="11015" max="11015" width="63.140625" customWidth="1"/>
    <col min="11016" max="11017" width="0" hidden="1" customWidth="1"/>
    <col min="11018" max="11018" width="10.85546875" customWidth="1"/>
    <col min="11270" max="11270" width="29.5703125" customWidth="1"/>
    <col min="11271" max="11271" width="63.140625" customWidth="1"/>
    <col min="11272" max="11273" width="0" hidden="1" customWidth="1"/>
    <col min="11274" max="11274" width="10.85546875" customWidth="1"/>
    <col min="11526" max="11526" width="29.5703125" customWidth="1"/>
    <col min="11527" max="11527" width="63.140625" customWidth="1"/>
    <col min="11528" max="11529" width="0" hidden="1" customWidth="1"/>
    <col min="11530" max="11530" width="10.85546875" customWidth="1"/>
    <col min="11782" max="11782" width="29.5703125" customWidth="1"/>
    <col min="11783" max="11783" width="63.140625" customWidth="1"/>
    <col min="11784" max="11785" width="0" hidden="1" customWidth="1"/>
    <col min="11786" max="11786" width="10.85546875" customWidth="1"/>
    <col min="12038" max="12038" width="29.5703125" customWidth="1"/>
    <col min="12039" max="12039" width="63.140625" customWidth="1"/>
    <col min="12040" max="12041" width="0" hidden="1" customWidth="1"/>
    <col min="12042" max="12042" width="10.85546875" customWidth="1"/>
    <col min="12294" max="12294" width="29.5703125" customWidth="1"/>
    <col min="12295" max="12295" width="63.140625" customWidth="1"/>
    <col min="12296" max="12297" width="0" hidden="1" customWidth="1"/>
    <col min="12298" max="12298" width="10.85546875" customWidth="1"/>
    <col min="12550" max="12550" width="29.5703125" customWidth="1"/>
    <col min="12551" max="12551" width="63.140625" customWidth="1"/>
    <col min="12552" max="12553" width="0" hidden="1" customWidth="1"/>
    <col min="12554" max="12554" width="10.85546875" customWidth="1"/>
    <col min="12806" max="12806" width="29.5703125" customWidth="1"/>
    <col min="12807" max="12807" width="63.140625" customWidth="1"/>
    <col min="12808" max="12809" width="0" hidden="1" customWidth="1"/>
    <col min="12810" max="12810" width="10.85546875" customWidth="1"/>
    <col min="13062" max="13062" width="29.5703125" customWidth="1"/>
    <col min="13063" max="13063" width="63.140625" customWidth="1"/>
    <col min="13064" max="13065" width="0" hidden="1" customWidth="1"/>
    <col min="13066" max="13066" width="10.85546875" customWidth="1"/>
    <col min="13318" max="13318" width="29.5703125" customWidth="1"/>
    <col min="13319" max="13319" width="63.140625" customWidth="1"/>
    <col min="13320" max="13321" width="0" hidden="1" customWidth="1"/>
    <col min="13322" max="13322" width="10.85546875" customWidth="1"/>
    <col min="13574" max="13574" width="29.5703125" customWidth="1"/>
    <col min="13575" max="13575" width="63.140625" customWidth="1"/>
    <col min="13576" max="13577" width="0" hidden="1" customWidth="1"/>
    <col min="13578" max="13578" width="10.85546875" customWidth="1"/>
    <col min="13830" max="13830" width="29.5703125" customWidth="1"/>
    <col min="13831" max="13831" width="63.140625" customWidth="1"/>
    <col min="13832" max="13833" width="0" hidden="1" customWidth="1"/>
    <col min="13834" max="13834" width="10.85546875" customWidth="1"/>
    <col min="14086" max="14086" width="29.5703125" customWidth="1"/>
    <col min="14087" max="14087" width="63.140625" customWidth="1"/>
    <col min="14088" max="14089" width="0" hidden="1" customWidth="1"/>
    <col min="14090" max="14090" width="10.85546875" customWidth="1"/>
    <col min="14342" max="14342" width="29.5703125" customWidth="1"/>
    <col min="14343" max="14343" width="63.140625" customWidth="1"/>
    <col min="14344" max="14345" width="0" hidden="1" customWidth="1"/>
    <col min="14346" max="14346" width="10.85546875" customWidth="1"/>
    <col min="14598" max="14598" width="29.5703125" customWidth="1"/>
    <col min="14599" max="14599" width="63.140625" customWidth="1"/>
    <col min="14600" max="14601" width="0" hidden="1" customWidth="1"/>
    <col min="14602" max="14602" width="10.85546875" customWidth="1"/>
    <col min="14854" max="14854" width="29.5703125" customWidth="1"/>
    <col min="14855" max="14855" width="63.140625" customWidth="1"/>
    <col min="14856" max="14857" width="0" hidden="1" customWidth="1"/>
    <col min="14858" max="14858" width="10.85546875" customWidth="1"/>
    <col min="15110" max="15110" width="29.5703125" customWidth="1"/>
    <col min="15111" max="15111" width="63.140625" customWidth="1"/>
    <col min="15112" max="15113" width="0" hidden="1" customWidth="1"/>
    <col min="15114" max="15114" width="10.85546875" customWidth="1"/>
    <col min="15366" max="15366" width="29.5703125" customWidth="1"/>
    <col min="15367" max="15367" width="63.140625" customWidth="1"/>
    <col min="15368" max="15369" width="0" hidden="1" customWidth="1"/>
    <col min="15370" max="15370" width="10.85546875" customWidth="1"/>
    <col min="15622" max="15622" width="29.5703125" customWidth="1"/>
    <col min="15623" max="15623" width="63.140625" customWidth="1"/>
    <col min="15624" max="15625" width="0" hidden="1" customWidth="1"/>
    <col min="15626" max="15626" width="10.85546875" customWidth="1"/>
    <col min="15878" max="15878" width="29.5703125" customWidth="1"/>
    <col min="15879" max="15879" width="63.140625" customWidth="1"/>
    <col min="15880" max="15881" width="0" hidden="1" customWidth="1"/>
    <col min="15882" max="15882" width="10.85546875" customWidth="1"/>
    <col min="16134" max="16134" width="29.5703125" customWidth="1"/>
    <col min="16135" max="16135" width="63.140625" customWidth="1"/>
    <col min="16136" max="16137" width="0" hidden="1" customWidth="1"/>
    <col min="16138" max="16138" width="10.85546875" customWidth="1"/>
  </cols>
  <sheetData>
    <row r="1" spans="1:11" ht="15.75">
      <c r="A1" s="67"/>
      <c r="B1" s="67"/>
      <c r="C1" s="67"/>
      <c r="D1" s="67"/>
      <c r="E1" s="67"/>
      <c r="F1" s="67"/>
      <c r="G1" s="67"/>
      <c r="H1" s="67"/>
      <c r="I1" s="68"/>
      <c r="K1" s="66" t="s">
        <v>195</v>
      </c>
    </row>
    <row r="2" spans="1:11" ht="15.75">
      <c r="A2" s="67"/>
      <c r="B2" s="67"/>
      <c r="C2" s="67"/>
      <c r="D2" s="67"/>
      <c r="E2" s="67"/>
      <c r="F2" s="67"/>
      <c r="G2" s="67"/>
      <c r="H2" s="67"/>
      <c r="I2" s="58"/>
      <c r="K2" s="66" t="s">
        <v>110</v>
      </c>
    </row>
    <row r="3" spans="1:11" ht="15.75">
      <c r="A3" s="67"/>
      <c r="B3" s="67"/>
      <c r="C3" s="67"/>
      <c r="D3" s="67"/>
      <c r="E3" s="67"/>
      <c r="F3" s="67"/>
      <c r="G3" s="67"/>
      <c r="H3" s="67"/>
      <c r="I3" s="30"/>
      <c r="K3" s="66" t="s">
        <v>0</v>
      </c>
    </row>
    <row r="4" spans="1:11" ht="15.75">
      <c r="A4" s="67"/>
      <c r="B4" s="67"/>
      <c r="C4" s="67"/>
      <c r="D4" s="67"/>
      <c r="E4" s="67"/>
      <c r="F4" s="67"/>
      <c r="G4" s="67"/>
      <c r="H4" s="67"/>
      <c r="I4" s="30"/>
      <c r="K4" s="66" t="s">
        <v>321</v>
      </c>
    </row>
    <row r="5" spans="1:11" ht="15.75">
      <c r="A5" s="67"/>
      <c r="B5" s="67"/>
      <c r="C5" s="67"/>
      <c r="D5" s="67"/>
      <c r="E5" s="67"/>
      <c r="F5" s="67"/>
      <c r="G5" s="67"/>
      <c r="H5" s="67"/>
      <c r="I5" s="30"/>
      <c r="J5" s="65"/>
    </row>
    <row r="6" spans="1:11">
      <c r="A6" s="67"/>
      <c r="B6" s="67"/>
      <c r="C6" s="67"/>
      <c r="D6" s="67"/>
      <c r="E6" s="67"/>
      <c r="F6" s="67"/>
      <c r="G6" s="67"/>
      <c r="H6" s="67"/>
      <c r="I6" s="68"/>
      <c r="J6" s="58"/>
    </row>
    <row r="7" spans="1:11" ht="60.75" customHeight="1">
      <c r="A7" s="185" t="s">
        <v>309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18.75">
      <c r="A8" s="185" t="s">
        <v>320</v>
      </c>
      <c r="B8" s="185"/>
      <c r="C8" s="185"/>
      <c r="D8" s="185"/>
      <c r="E8" s="185"/>
      <c r="F8" s="185"/>
      <c r="G8" s="185"/>
      <c r="H8" s="185"/>
      <c r="I8" s="185" t="s">
        <v>310</v>
      </c>
      <c r="J8" s="185"/>
      <c r="K8" s="185"/>
    </row>
    <row r="9" spans="1:11">
      <c r="A9" s="67"/>
      <c r="B9" s="67"/>
      <c r="C9" s="67"/>
      <c r="D9" s="67"/>
      <c r="E9" s="67"/>
      <c r="F9" s="67"/>
      <c r="G9" s="67"/>
      <c r="H9" s="67"/>
      <c r="I9" s="68"/>
      <c r="J9" s="79"/>
    </row>
    <row r="10" spans="1:11" ht="30.75" customHeight="1">
      <c r="A10" s="187" t="s">
        <v>86</v>
      </c>
      <c r="B10" s="188"/>
      <c r="C10" s="188"/>
      <c r="D10" s="188"/>
      <c r="E10" s="188"/>
      <c r="F10" s="188"/>
      <c r="G10" s="188"/>
      <c r="H10" s="189"/>
      <c r="I10" s="92" t="s">
        <v>87</v>
      </c>
      <c r="J10" s="80" t="s">
        <v>185</v>
      </c>
      <c r="K10" s="80" t="s">
        <v>186</v>
      </c>
    </row>
    <row r="11" spans="1:11">
      <c r="A11" s="69" t="s">
        <v>111</v>
      </c>
      <c r="B11" s="69" t="s">
        <v>117</v>
      </c>
      <c r="C11" s="69" t="s">
        <v>113</v>
      </c>
      <c r="D11" s="69" t="s">
        <v>113</v>
      </c>
      <c r="E11" s="69" t="s">
        <v>113</v>
      </c>
      <c r="F11" s="69" t="s">
        <v>113</v>
      </c>
      <c r="G11" s="69" t="s">
        <v>112</v>
      </c>
      <c r="H11" s="69" t="s">
        <v>111</v>
      </c>
      <c r="I11" s="70" t="s">
        <v>193</v>
      </c>
      <c r="J11" s="71">
        <f>J16-J12</f>
        <v>140.10000000000582</v>
      </c>
      <c r="K11" s="71">
        <f>K16-K12</f>
        <v>-626.49853999999323</v>
      </c>
    </row>
    <row r="12" spans="1:11">
      <c r="A12" s="72" t="s">
        <v>111</v>
      </c>
      <c r="B12" s="72" t="s">
        <v>117</v>
      </c>
      <c r="C12" s="72" t="s">
        <v>187</v>
      </c>
      <c r="D12" s="72" t="s">
        <v>113</v>
      </c>
      <c r="E12" s="72" t="s">
        <v>113</v>
      </c>
      <c r="F12" s="72" t="s">
        <v>113</v>
      </c>
      <c r="G12" s="72" t="s">
        <v>112</v>
      </c>
      <c r="H12" s="72" t="s">
        <v>188</v>
      </c>
      <c r="I12" s="73" t="s">
        <v>189</v>
      </c>
      <c r="J12" s="74">
        <f t="shared" ref="J12:K14" si="0">J13</f>
        <v>96587.9</v>
      </c>
      <c r="K12" s="74">
        <f t="shared" si="0"/>
        <v>59611.653509999996</v>
      </c>
    </row>
    <row r="13" spans="1:11">
      <c r="A13" s="75" t="s">
        <v>111</v>
      </c>
      <c r="B13" s="75" t="s">
        <v>117</v>
      </c>
      <c r="C13" s="75" t="s">
        <v>187</v>
      </c>
      <c r="D13" s="75" t="s">
        <v>167</v>
      </c>
      <c r="E13" s="75" t="s">
        <v>113</v>
      </c>
      <c r="F13" s="75" t="s">
        <v>113</v>
      </c>
      <c r="G13" s="75" t="s">
        <v>112</v>
      </c>
      <c r="H13" s="75" t="s">
        <v>188</v>
      </c>
      <c r="I13" s="76" t="s">
        <v>91</v>
      </c>
      <c r="J13" s="77">
        <f t="shared" si="0"/>
        <v>96587.9</v>
      </c>
      <c r="K13" s="77">
        <f t="shared" si="0"/>
        <v>59611.653509999996</v>
      </c>
    </row>
    <row r="14" spans="1:11">
      <c r="A14" s="75" t="s">
        <v>111</v>
      </c>
      <c r="B14" s="75" t="s">
        <v>117</v>
      </c>
      <c r="C14" s="75" t="s">
        <v>187</v>
      </c>
      <c r="D14" s="75" t="s">
        <v>167</v>
      </c>
      <c r="E14" s="75" t="s">
        <v>117</v>
      </c>
      <c r="F14" s="75" t="s">
        <v>113</v>
      </c>
      <c r="G14" s="75" t="s">
        <v>112</v>
      </c>
      <c r="H14" s="75" t="s">
        <v>190</v>
      </c>
      <c r="I14" s="76" t="s">
        <v>93</v>
      </c>
      <c r="J14" s="77">
        <f t="shared" si="0"/>
        <v>96587.9</v>
      </c>
      <c r="K14" s="77">
        <f t="shared" si="0"/>
        <v>59611.653509999996</v>
      </c>
    </row>
    <row r="15" spans="1:11">
      <c r="A15" s="75" t="s">
        <v>111</v>
      </c>
      <c r="B15" s="75" t="s">
        <v>117</v>
      </c>
      <c r="C15" s="75" t="s">
        <v>187</v>
      </c>
      <c r="D15" s="75" t="s">
        <v>167</v>
      </c>
      <c r="E15" s="75" t="s">
        <v>117</v>
      </c>
      <c r="F15" s="75" t="s">
        <v>129</v>
      </c>
      <c r="G15" s="75" t="s">
        <v>112</v>
      </c>
      <c r="H15" s="75" t="s">
        <v>190</v>
      </c>
      <c r="I15" s="76" t="s">
        <v>95</v>
      </c>
      <c r="J15" s="77">
        <v>96587.9</v>
      </c>
      <c r="K15" s="77">
        <v>59611.653509999996</v>
      </c>
    </row>
    <row r="16" spans="1:11">
      <c r="A16" s="72" t="s">
        <v>111</v>
      </c>
      <c r="B16" s="72" t="s">
        <v>117</v>
      </c>
      <c r="C16" s="72" t="s">
        <v>187</v>
      </c>
      <c r="D16" s="72" t="s">
        <v>113</v>
      </c>
      <c r="E16" s="72" t="s">
        <v>113</v>
      </c>
      <c r="F16" s="72" t="s">
        <v>113</v>
      </c>
      <c r="G16" s="72" t="s">
        <v>112</v>
      </c>
      <c r="H16" s="72" t="s">
        <v>191</v>
      </c>
      <c r="I16" s="73" t="s">
        <v>97</v>
      </c>
      <c r="J16" s="74">
        <f t="shared" ref="J16:K18" si="1">J17</f>
        <v>96728</v>
      </c>
      <c r="K16" s="74">
        <f t="shared" si="1"/>
        <v>58985.154970000003</v>
      </c>
    </row>
    <row r="17" spans="1:11">
      <c r="A17" s="75" t="s">
        <v>111</v>
      </c>
      <c r="B17" s="75" t="s">
        <v>117</v>
      </c>
      <c r="C17" s="75" t="s">
        <v>187</v>
      </c>
      <c r="D17" s="75" t="s">
        <v>167</v>
      </c>
      <c r="E17" s="75" t="s">
        <v>113</v>
      </c>
      <c r="F17" s="75" t="s">
        <v>113</v>
      </c>
      <c r="G17" s="75" t="s">
        <v>112</v>
      </c>
      <c r="H17" s="75" t="s">
        <v>191</v>
      </c>
      <c r="I17" s="76" t="s">
        <v>99</v>
      </c>
      <c r="J17" s="77">
        <f t="shared" si="1"/>
        <v>96728</v>
      </c>
      <c r="K17" s="77">
        <f t="shared" si="1"/>
        <v>58985.154970000003</v>
      </c>
    </row>
    <row r="18" spans="1:11">
      <c r="A18" s="75" t="s">
        <v>111</v>
      </c>
      <c r="B18" s="75" t="s">
        <v>117</v>
      </c>
      <c r="C18" s="75" t="s">
        <v>187</v>
      </c>
      <c r="D18" s="75" t="s">
        <v>167</v>
      </c>
      <c r="E18" s="75" t="s">
        <v>117</v>
      </c>
      <c r="F18" s="75" t="s">
        <v>113</v>
      </c>
      <c r="G18" s="75" t="s">
        <v>112</v>
      </c>
      <c r="H18" s="75" t="s">
        <v>192</v>
      </c>
      <c r="I18" s="76" t="s">
        <v>101</v>
      </c>
      <c r="J18" s="77">
        <f t="shared" si="1"/>
        <v>96728</v>
      </c>
      <c r="K18" s="77">
        <f t="shared" si="1"/>
        <v>58985.154970000003</v>
      </c>
    </row>
    <row r="19" spans="1:11">
      <c r="A19" s="75" t="s">
        <v>111</v>
      </c>
      <c r="B19" s="75" t="s">
        <v>117</v>
      </c>
      <c r="C19" s="75" t="s">
        <v>187</v>
      </c>
      <c r="D19" s="75" t="s">
        <v>167</v>
      </c>
      <c r="E19" s="75" t="s">
        <v>117</v>
      </c>
      <c r="F19" s="75" t="s">
        <v>129</v>
      </c>
      <c r="G19" s="75" t="s">
        <v>112</v>
      </c>
      <c r="H19" s="75" t="s">
        <v>192</v>
      </c>
      <c r="I19" s="76" t="s">
        <v>103</v>
      </c>
      <c r="J19" s="77">
        <v>96728</v>
      </c>
      <c r="K19" s="77">
        <v>58985.154970000003</v>
      </c>
    </row>
    <row r="20" spans="1:11" ht="21" customHeight="1">
      <c r="A20" s="75"/>
      <c r="B20" s="75"/>
      <c r="C20" s="75"/>
      <c r="D20" s="75"/>
      <c r="E20" s="75"/>
      <c r="F20" s="75"/>
      <c r="G20" s="75"/>
      <c r="H20" s="75"/>
      <c r="I20" s="70" t="s">
        <v>104</v>
      </c>
      <c r="J20" s="71">
        <f>J11</f>
        <v>140.10000000000582</v>
      </c>
      <c r="K20" s="71">
        <f>K11</f>
        <v>-626.49853999999323</v>
      </c>
    </row>
  </sheetData>
  <mergeCells count="3">
    <mergeCell ref="A10:H10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12</vt:lpstr>
      <vt:lpstr>приложение 4</vt:lpstr>
      <vt:lpstr>приложение 5</vt:lpstr>
      <vt:lpstr>приложение 6</vt:lpstr>
      <vt:lpstr>'Приложение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2015-02-13T05:35:36Z</dcterms:modified>
</cp:coreProperties>
</file>